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125" yWindow="120" windowWidth="15600" windowHeight="8835" activeTab="3"/>
  </bookViews>
  <sheets>
    <sheet name="ИИД (отч.)" sheetId="25" r:id="rId1"/>
    <sheet name="ИД Свод" sheetId="2" r:id="rId2"/>
    <sheet name="Общий рейтинг (отч.)" sheetId="6" r:id="rId3"/>
    <sheet name="Методика оценки (отч.)" sheetId="1" r:id="rId4"/>
    <sheet name="Рейтинг Свод" sheetId="5" r:id="rId5"/>
    <sheet name="Рейтинг Свод (отч)" sheetId="48" r:id="rId6"/>
    <sheet name=" Гист. с накопл. (отч.)" sheetId="33" r:id="rId7"/>
  </sheets>
  <externalReferences>
    <externalReference r:id="rId8"/>
  </externalReferences>
  <definedNames>
    <definedName name="_xlnm._FilterDatabase" localSheetId="6" hidden="1">' Гист. с накопл. (отч.)'!$A$5:$E$5</definedName>
    <definedName name="_xlnm._FilterDatabase" localSheetId="1" hidden="1">'ИД Свод'!$A$5:$E$5</definedName>
    <definedName name="_xlnm._FilterDatabase" localSheetId="0" hidden="1">'ИИД (отч.)'!$A$5:$D$5</definedName>
    <definedName name="_xlnm._FilterDatabase" localSheetId="3" hidden="1">'Методика оценки (отч.)'!$A$4:$L$429</definedName>
    <definedName name="_xlnm._FilterDatabase" localSheetId="4" hidden="1">'Рейтинг Свод'!$A$5:$E$5</definedName>
    <definedName name="_xlnm._FilterDatabase" localSheetId="5" hidden="1">'Рейтинг Свод (отч)'!$A$5:$E$5</definedName>
  </definedNames>
  <calcPr calcId="144525"/>
</workbook>
</file>

<file path=xl/calcChain.xml><?xml version="1.0" encoding="utf-8"?>
<calcChain xmlns="http://schemas.openxmlformats.org/spreadsheetml/2006/main">
  <c r="B4" i="6" l="1"/>
  <c r="J3" i="6" l="1"/>
  <c r="I3" i="6"/>
  <c r="H3" i="6"/>
  <c r="G3" i="6"/>
  <c r="F3" i="6"/>
  <c r="E3" i="6"/>
  <c r="D3" i="6"/>
  <c r="D111" i="48" l="1"/>
  <c r="D110" i="48"/>
  <c r="D109" i="48"/>
  <c r="D108" i="48"/>
  <c r="D107" i="48"/>
  <c r="D106" i="48"/>
  <c r="D105" i="48"/>
  <c r="D104" i="48"/>
  <c r="D103" i="48"/>
  <c r="D102" i="48"/>
  <c r="D101" i="48"/>
  <c r="D100" i="48"/>
  <c r="D98" i="48"/>
  <c r="D97" i="48"/>
  <c r="D96" i="48"/>
  <c r="D95" i="48"/>
  <c r="D91" i="48"/>
  <c r="D90" i="48"/>
  <c r="D89" i="48"/>
  <c r="D86" i="48"/>
  <c r="D85" i="48"/>
  <c r="D79" i="48"/>
  <c r="D78" i="48"/>
  <c r="D76" i="48"/>
  <c r="D75" i="48"/>
  <c r="D74" i="48"/>
  <c r="D73" i="48"/>
  <c r="D71" i="48"/>
  <c r="D70" i="48"/>
  <c r="D69" i="48"/>
  <c r="D68" i="48"/>
  <c r="D67" i="48"/>
  <c r="D66" i="48"/>
  <c r="D65" i="48"/>
  <c r="D64" i="48"/>
  <c r="D63" i="48"/>
  <c r="D62" i="48"/>
  <c r="D61" i="48"/>
  <c r="D60" i="48"/>
  <c r="D59" i="48"/>
  <c r="D58" i="48"/>
  <c r="D57" i="48"/>
  <c r="D56" i="48"/>
  <c r="D55" i="48"/>
  <c r="D54" i="48"/>
  <c r="D53" i="48"/>
  <c r="D52" i="48"/>
  <c r="D51" i="48"/>
  <c r="D50" i="48"/>
  <c r="D49" i="48"/>
  <c r="D48" i="48"/>
  <c r="D47" i="48"/>
  <c r="D46" i="48"/>
  <c r="D45" i="48"/>
  <c r="D44" i="48"/>
  <c r="D42" i="48"/>
  <c r="D41" i="48"/>
  <c r="D40" i="48"/>
  <c r="D39" i="48"/>
  <c r="D38" i="48"/>
  <c r="D37" i="48"/>
  <c r="D36" i="48"/>
  <c r="D35" i="48"/>
  <c r="D34" i="48"/>
  <c r="D33" i="48"/>
  <c r="D32" i="48"/>
  <c r="D31" i="48"/>
  <c r="D30" i="48"/>
  <c r="D29" i="48"/>
  <c r="D28" i="48"/>
  <c r="D27" i="48"/>
  <c r="D25" i="48"/>
  <c r="D24" i="48"/>
  <c r="D23" i="48"/>
  <c r="D22" i="48"/>
  <c r="D21" i="48"/>
  <c r="D19" i="48"/>
  <c r="D18" i="48"/>
  <c r="D17" i="48"/>
  <c r="D16" i="48"/>
  <c r="D15" i="48"/>
  <c r="D14" i="48"/>
  <c r="D13" i="48"/>
  <c r="D12" i="48"/>
  <c r="D11" i="48"/>
  <c r="D10" i="48"/>
  <c r="D9" i="48" l="1"/>
  <c r="D8" i="48"/>
  <c r="C111" i="48"/>
  <c r="B111" i="48"/>
  <c r="C110" i="48"/>
  <c r="B110" i="48"/>
  <c r="C109" i="48"/>
  <c r="B109" i="48"/>
  <c r="C108" i="48"/>
  <c r="B108" i="48"/>
  <c r="C107" i="48"/>
  <c r="B107" i="48"/>
  <c r="C106" i="48"/>
  <c r="B106" i="48"/>
  <c r="C105" i="48"/>
  <c r="B105" i="48"/>
  <c r="C104" i="48"/>
  <c r="B104" i="48"/>
  <c r="C103" i="48"/>
  <c r="B103" i="48"/>
  <c r="C102" i="48"/>
  <c r="B102" i="48"/>
  <c r="C101" i="48"/>
  <c r="B101" i="48"/>
  <c r="C100" i="48"/>
  <c r="B100" i="48"/>
  <c r="C99" i="48"/>
  <c r="B99" i="48"/>
  <c r="C98" i="48"/>
  <c r="B98" i="48"/>
  <c r="C97" i="48"/>
  <c r="B97" i="48"/>
  <c r="C96" i="48"/>
  <c r="B96" i="48"/>
  <c r="C95" i="48"/>
  <c r="B95" i="48"/>
  <c r="C94" i="48"/>
  <c r="B94" i="48"/>
  <c r="C93" i="48"/>
  <c r="B93" i="48"/>
  <c r="C92" i="48"/>
  <c r="B92" i="48"/>
  <c r="C91" i="48"/>
  <c r="B91" i="48"/>
  <c r="C90" i="48"/>
  <c r="B90" i="48"/>
  <c r="C89" i="48"/>
  <c r="B89" i="48"/>
  <c r="C88" i="48"/>
  <c r="B88" i="48"/>
  <c r="C87" i="48"/>
  <c r="B87" i="48"/>
  <c r="C86" i="48"/>
  <c r="B86" i="48"/>
  <c r="C85" i="48"/>
  <c r="B85" i="48"/>
  <c r="C84" i="48"/>
  <c r="B84" i="48"/>
  <c r="C83" i="48"/>
  <c r="B83" i="48"/>
  <c r="C82" i="48"/>
  <c r="B82" i="48"/>
  <c r="C81" i="48"/>
  <c r="B81" i="48"/>
  <c r="C80" i="48"/>
  <c r="B80" i="48"/>
  <c r="C79" i="48"/>
  <c r="B79" i="48"/>
  <c r="C78" i="48"/>
  <c r="B78" i="48"/>
  <c r="C77" i="48"/>
  <c r="B77" i="48"/>
  <c r="C76" i="48"/>
  <c r="B76" i="48"/>
  <c r="C75" i="48"/>
  <c r="B75" i="48"/>
  <c r="C74" i="48"/>
  <c r="B74" i="48"/>
  <c r="C73" i="48"/>
  <c r="B73" i="48"/>
  <c r="C72" i="48"/>
  <c r="B72" i="48"/>
  <c r="C71" i="48"/>
  <c r="B71" i="48"/>
  <c r="C70" i="48"/>
  <c r="B70" i="48"/>
  <c r="C69" i="48"/>
  <c r="B69" i="48"/>
  <c r="C68" i="48"/>
  <c r="B68" i="48"/>
  <c r="C67" i="48"/>
  <c r="B67" i="48"/>
  <c r="C66" i="48"/>
  <c r="B66" i="48"/>
  <c r="C65" i="48"/>
  <c r="B65" i="48"/>
  <c r="C64" i="48"/>
  <c r="B64" i="48"/>
  <c r="C63" i="48"/>
  <c r="B63" i="48"/>
  <c r="C62" i="48"/>
  <c r="B62" i="48"/>
  <c r="C61" i="48"/>
  <c r="B61" i="48"/>
  <c r="C60" i="48"/>
  <c r="B60" i="48"/>
  <c r="C59" i="48"/>
  <c r="B59" i="48"/>
  <c r="C58" i="48"/>
  <c r="B58" i="48"/>
  <c r="C57" i="48"/>
  <c r="B57" i="48"/>
  <c r="C56" i="48"/>
  <c r="B56" i="48"/>
  <c r="C55" i="48"/>
  <c r="B55" i="48"/>
  <c r="C54" i="48"/>
  <c r="B54" i="48"/>
  <c r="C53" i="48"/>
  <c r="B53" i="48"/>
  <c r="C52" i="48"/>
  <c r="B52" i="48"/>
  <c r="C51" i="48"/>
  <c r="B51" i="48"/>
  <c r="C50" i="48"/>
  <c r="B50" i="48"/>
  <c r="C49" i="48"/>
  <c r="B49" i="48"/>
  <c r="C48" i="48"/>
  <c r="B48" i="48"/>
  <c r="C47" i="48"/>
  <c r="B47" i="48"/>
  <c r="C46" i="48"/>
  <c r="B46" i="48"/>
  <c r="C45" i="48"/>
  <c r="B45" i="48"/>
  <c r="C44" i="48"/>
  <c r="B44" i="48"/>
  <c r="C43" i="48"/>
  <c r="B43" i="48"/>
  <c r="C42" i="48"/>
  <c r="B42" i="48"/>
  <c r="C41" i="48"/>
  <c r="B41" i="48"/>
  <c r="C40" i="48"/>
  <c r="B40" i="48"/>
  <c r="C39" i="48"/>
  <c r="B39" i="48"/>
  <c r="C38" i="48"/>
  <c r="B38" i="48"/>
  <c r="C37" i="48"/>
  <c r="B37" i="48"/>
  <c r="C36" i="48"/>
  <c r="B36" i="48"/>
  <c r="C35" i="48"/>
  <c r="B35"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C8" i="48"/>
  <c r="B8" i="48"/>
  <c r="C7" i="48"/>
  <c r="B7" i="48"/>
  <c r="E3" i="48"/>
  <c r="E3" i="33"/>
  <c r="E3" i="5" l="1"/>
  <c r="E4" i="2"/>
  <c r="E4" i="33" s="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9" i="2"/>
  <c r="E90" i="2"/>
  <c r="E91" i="2"/>
  <c r="E92" i="2"/>
  <c r="E93" i="2"/>
  <c r="E94" i="2"/>
  <c r="E96" i="2"/>
  <c r="E97" i="2"/>
  <c r="E98" i="2"/>
  <c r="E99" i="2"/>
  <c r="E101" i="2"/>
  <c r="E102" i="2"/>
  <c r="E103" i="2"/>
  <c r="E104" i="2"/>
  <c r="E105" i="2"/>
  <c r="E106" i="2"/>
  <c r="E107" i="2"/>
  <c r="E108" i="2"/>
  <c r="E109" i="2"/>
  <c r="E110" i="2"/>
  <c r="E111" i="2"/>
  <c r="E112" i="2"/>
  <c r="E113" i="2"/>
  <c r="E114" i="2"/>
  <c r="E115" i="2"/>
  <c r="E116" i="2"/>
  <c r="E117" i="2"/>
  <c r="E118" i="2"/>
  <c r="E119" i="2"/>
  <c r="E120" i="2"/>
  <c r="E121" i="2"/>
  <c r="D4" i="2"/>
  <c r="E107" i="48" l="1"/>
  <c r="E90" i="48"/>
  <c r="E64" i="48"/>
  <c r="E111" i="48"/>
  <c r="E105" i="48"/>
  <c r="E101" i="48"/>
  <c r="E96" i="48"/>
  <c r="E92" i="48"/>
  <c r="E92" i="33"/>
  <c r="E87" i="48"/>
  <c r="E87" i="33"/>
  <c r="E82" i="48"/>
  <c r="E82" i="33"/>
  <c r="E76" i="48"/>
  <c r="E69" i="48"/>
  <c r="E65" i="48"/>
  <c r="E61" i="48"/>
  <c r="E57" i="48"/>
  <c r="E53" i="48"/>
  <c r="E49" i="48"/>
  <c r="E45" i="48"/>
  <c r="E23" i="48"/>
  <c r="E18" i="48"/>
  <c r="E15" i="48"/>
  <c r="E58" i="48"/>
  <c r="E21" i="48"/>
  <c r="E11" i="48"/>
  <c r="E59" i="48"/>
  <c r="E22" i="48"/>
  <c r="E24" i="48"/>
  <c r="E63" i="48"/>
  <c r="E8" i="48"/>
  <c r="E104" i="48"/>
  <c r="E85" i="48"/>
  <c r="E75" i="48"/>
  <c r="E60" i="48"/>
  <c r="E52" i="48"/>
  <c r="E39" i="48"/>
  <c r="E40" i="48"/>
  <c r="E29" i="48"/>
  <c r="E14" i="48"/>
  <c r="E4" i="48"/>
  <c r="E4" i="5"/>
  <c r="E110" i="48"/>
  <c r="E100" i="48"/>
  <c r="E81" i="48"/>
  <c r="E81" i="33"/>
  <c r="E73" i="48"/>
  <c r="E56" i="48"/>
  <c r="E48" i="48"/>
  <c r="E44" i="48"/>
  <c r="E33" i="48"/>
  <c r="E27" i="48"/>
  <c r="E17" i="48"/>
  <c r="E109" i="48"/>
  <c r="E103" i="48"/>
  <c r="E98" i="48"/>
  <c r="E94" i="48"/>
  <c r="E94" i="33"/>
  <c r="E89" i="48"/>
  <c r="E84" i="48"/>
  <c r="E84" i="33"/>
  <c r="E80" i="48"/>
  <c r="E80" i="33"/>
  <c r="E71" i="48"/>
  <c r="E67" i="48"/>
  <c r="E55" i="48"/>
  <c r="E51" i="48"/>
  <c r="E47" i="48"/>
  <c r="E42" i="48"/>
  <c r="E35" i="48"/>
  <c r="E32" i="48"/>
  <c r="E31" i="48"/>
  <c r="E28" i="48"/>
  <c r="E30" i="48"/>
  <c r="E25" i="48"/>
  <c r="E13" i="48"/>
  <c r="E10" i="48"/>
  <c r="E95" i="48"/>
  <c r="E68" i="48"/>
  <c r="E108" i="48"/>
  <c r="E106" i="48"/>
  <c r="E102" i="48"/>
  <c r="E97" i="48"/>
  <c r="E93" i="48"/>
  <c r="E93" i="33"/>
  <c r="E88" i="48"/>
  <c r="E88" i="33"/>
  <c r="E83" i="48"/>
  <c r="E83" i="33"/>
  <c r="E78" i="48"/>
  <c r="E74" i="48"/>
  <c r="E70" i="48"/>
  <c r="E66" i="48"/>
  <c r="E62" i="48"/>
  <c r="E54" i="48"/>
  <c r="E50" i="48"/>
  <c r="E46" i="48"/>
  <c r="E41" i="48"/>
  <c r="E37" i="48"/>
  <c r="E36" i="48"/>
  <c r="E38" i="48"/>
  <c r="E34" i="48"/>
  <c r="E19" i="48"/>
  <c r="E16" i="48"/>
  <c r="E12" i="48"/>
  <c r="E9" i="48"/>
  <c r="D111" i="33"/>
  <c r="C111" i="33"/>
  <c r="B111" i="33"/>
  <c r="D110" i="33"/>
  <c r="C110" i="33"/>
  <c r="B110" i="33"/>
  <c r="D109" i="33"/>
  <c r="C109" i="33"/>
  <c r="B109" i="33"/>
  <c r="D108" i="33"/>
  <c r="C108" i="33"/>
  <c r="B108" i="33"/>
  <c r="D107" i="33"/>
  <c r="C107" i="33"/>
  <c r="B107" i="33"/>
  <c r="D106" i="33"/>
  <c r="C106" i="33"/>
  <c r="B106" i="33"/>
  <c r="D105" i="33"/>
  <c r="C105" i="33"/>
  <c r="B105" i="33"/>
  <c r="D104" i="33"/>
  <c r="C104" i="33"/>
  <c r="B104" i="33"/>
  <c r="D103" i="33"/>
  <c r="C103" i="33"/>
  <c r="B103" i="33"/>
  <c r="D102" i="33"/>
  <c r="C102" i="33"/>
  <c r="B102" i="33"/>
  <c r="D101" i="33"/>
  <c r="C101" i="33"/>
  <c r="B101" i="33"/>
  <c r="D100" i="33"/>
  <c r="C100" i="33"/>
  <c r="B100" i="33"/>
  <c r="D99" i="33"/>
  <c r="C99" i="33"/>
  <c r="B99" i="33"/>
  <c r="D98" i="33"/>
  <c r="C98" i="33"/>
  <c r="B98" i="33"/>
  <c r="D97" i="33"/>
  <c r="C97" i="33"/>
  <c r="B97" i="33"/>
  <c r="D96" i="33"/>
  <c r="C96" i="33"/>
  <c r="B96" i="33"/>
  <c r="D95" i="33"/>
  <c r="C95" i="33"/>
  <c r="B95" i="33"/>
  <c r="C94" i="33"/>
  <c r="B94" i="33"/>
  <c r="C93" i="33"/>
  <c r="B93" i="33"/>
  <c r="C92" i="33"/>
  <c r="B92" i="33"/>
  <c r="D91" i="33"/>
  <c r="C91" i="33"/>
  <c r="B91" i="33"/>
  <c r="D90" i="33"/>
  <c r="C90" i="33"/>
  <c r="B90" i="33"/>
  <c r="D89" i="33"/>
  <c r="C89" i="33"/>
  <c r="B89" i="33"/>
  <c r="C88" i="33"/>
  <c r="B88" i="33"/>
  <c r="C87" i="33"/>
  <c r="B87" i="33"/>
  <c r="D86" i="33"/>
  <c r="C86" i="33"/>
  <c r="B86" i="33"/>
  <c r="D85" i="33"/>
  <c r="C85" i="33"/>
  <c r="B85" i="33"/>
  <c r="C84" i="33"/>
  <c r="B84" i="33"/>
  <c r="C83" i="33"/>
  <c r="B83" i="33"/>
  <c r="C82" i="33"/>
  <c r="B82" i="33"/>
  <c r="C81" i="33"/>
  <c r="B81" i="33"/>
  <c r="C80" i="33"/>
  <c r="B80" i="33"/>
  <c r="D79" i="33"/>
  <c r="C79" i="33"/>
  <c r="B79" i="33"/>
  <c r="D78" i="33"/>
  <c r="C78" i="33"/>
  <c r="B78" i="33"/>
  <c r="D77" i="33"/>
  <c r="C77" i="33"/>
  <c r="B77" i="33"/>
  <c r="D76" i="33"/>
  <c r="C76" i="33"/>
  <c r="B76" i="33"/>
  <c r="D75" i="33"/>
  <c r="E75" i="33" s="1"/>
  <c r="C75" i="33"/>
  <c r="B75" i="33"/>
  <c r="D74" i="33"/>
  <c r="C74" i="33"/>
  <c r="B74" i="33"/>
  <c r="D73" i="33"/>
  <c r="C73" i="33"/>
  <c r="B73" i="33"/>
  <c r="D72" i="33"/>
  <c r="C72" i="33"/>
  <c r="B72" i="33"/>
  <c r="D71" i="33"/>
  <c r="C71" i="33"/>
  <c r="B71" i="33"/>
  <c r="D70" i="33"/>
  <c r="C70" i="33"/>
  <c r="B70" i="33"/>
  <c r="D69" i="33"/>
  <c r="C69" i="33"/>
  <c r="B69" i="33"/>
  <c r="D68" i="33"/>
  <c r="C68" i="33"/>
  <c r="B68" i="33"/>
  <c r="D67" i="33"/>
  <c r="C67" i="33"/>
  <c r="B67" i="33"/>
  <c r="D66" i="33"/>
  <c r="C66" i="33"/>
  <c r="B66" i="33"/>
  <c r="D65" i="33"/>
  <c r="C65" i="33"/>
  <c r="B65" i="33"/>
  <c r="D64" i="33"/>
  <c r="C64" i="33"/>
  <c r="B64" i="33"/>
  <c r="D63" i="33"/>
  <c r="E63" i="33" s="1"/>
  <c r="C63" i="33"/>
  <c r="B63" i="33"/>
  <c r="D62" i="33"/>
  <c r="C62" i="33"/>
  <c r="B62" i="33"/>
  <c r="D61" i="33"/>
  <c r="C61" i="33"/>
  <c r="B61" i="33"/>
  <c r="D60" i="33"/>
  <c r="C60" i="33"/>
  <c r="B60" i="33"/>
  <c r="D59" i="33"/>
  <c r="E59" i="33" s="1"/>
  <c r="C59" i="33"/>
  <c r="B59" i="33"/>
  <c r="D58" i="33"/>
  <c r="E58" i="33" s="1"/>
  <c r="C58" i="33"/>
  <c r="B58" i="33"/>
  <c r="D57" i="33"/>
  <c r="C57" i="33"/>
  <c r="B57" i="33"/>
  <c r="D56" i="33"/>
  <c r="C56" i="33"/>
  <c r="B56" i="33"/>
  <c r="D55" i="33"/>
  <c r="C55" i="33"/>
  <c r="B55" i="33"/>
  <c r="D54" i="33"/>
  <c r="C54" i="33"/>
  <c r="B54" i="33"/>
  <c r="D53" i="33"/>
  <c r="C53" i="33"/>
  <c r="B53" i="33"/>
  <c r="D52" i="33"/>
  <c r="C52" i="33"/>
  <c r="B52" i="33"/>
  <c r="D51" i="33"/>
  <c r="C51" i="33"/>
  <c r="B51" i="33"/>
  <c r="D50" i="33"/>
  <c r="C50" i="33"/>
  <c r="B50" i="33"/>
  <c r="D49" i="33"/>
  <c r="C49" i="33"/>
  <c r="B49" i="33"/>
  <c r="D48" i="33"/>
  <c r="C48" i="33"/>
  <c r="B48" i="33"/>
  <c r="D47" i="33"/>
  <c r="C47" i="33"/>
  <c r="B47" i="33"/>
  <c r="D46" i="33"/>
  <c r="C46" i="33"/>
  <c r="B46" i="33"/>
  <c r="D45" i="33"/>
  <c r="C45" i="33"/>
  <c r="B45" i="33"/>
  <c r="D44" i="33"/>
  <c r="C44" i="33"/>
  <c r="B44" i="33"/>
  <c r="D43" i="33"/>
  <c r="C43" i="33"/>
  <c r="B43" i="33"/>
  <c r="D42" i="33"/>
  <c r="E42" i="33" s="1"/>
  <c r="C42" i="33"/>
  <c r="B42" i="33"/>
  <c r="D41" i="33"/>
  <c r="E41" i="33" s="1"/>
  <c r="C41" i="33"/>
  <c r="B41" i="33"/>
  <c r="D40" i="33"/>
  <c r="E40" i="33" s="1"/>
  <c r="C40" i="33"/>
  <c r="B40" i="33"/>
  <c r="D39" i="33"/>
  <c r="C39" i="33"/>
  <c r="B39" i="33"/>
  <c r="D38" i="33"/>
  <c r="E38" i="33" s="1"/>
  <c r="C38" i="33"/>
  <c r="B38" i="33"/>
  <c r="D37" i="33"/>
  <c r="E37" i="33" s="1"/>
  <c r="C37" i="33"/>
  <c r="B37" i="33"/>
  <c r="D36" i="33"/>
  <c r="E36" i="33" s="1"/>
  <c r="C36" i="33"/>
  <c r="B36" i="33"/>
  <c r="D35" i="33"/>
  <c r="C35" i="33"/>
  <c r="B35" i="33"/>
  <c r="D34" i="33"/>
  <c r="E34" i="33" s="1"/>
  <c r="C34" i="33"/>
  <c r="B34" i="33"/>
  <c r="D33" i="33"/>
  <c r="C33" i="33"/>
  <c r="B33" i="33"/>
  <c r="D32" i="33"/>
  <c r="C32" i="33"/>
  <c r="B32" i="33"/>
  <c r="D31" i="33"/>
  <c r="E31" i="33" s="1"/>
  <c r="C31" i="33"/>
  <c r="B31" i="33"/>
  <c r="D30" i="33"/>
  <c r="E30" i="33" s="1"/>
  <c r="C30" i="33"/>
  <c r="B30" i="33"/>
  <c r="D29" i="33"/>
  <c r="C29" i="33"/>
  <c r="B29" i="33"/>
  <c r="D28" i="33"/>
  <c r="E28" i="33" s="1"/>
  <c r="C28" i="33"/>
  <c r="B28" i="33"/>
  <c r="D27" i="33"/>
  <c r="E27" i="33" s="1"/>
  <c r="C27" i="33"/>
  <c r="B27" i="33"/>
  <c r="D26" i="33"/>
  <c r="C26" i="33"/>
  <c r="B26" i="33"/>
  <c r="D25" i="33"/>
  <c r="C25" i="33"/>
  <c r="B25" i="33"/>
  <c r="D24" i="33"/>
  <c r="E24" i="33" s="1"/>
  <c r="C24" i="33"/>
  <c r="B24" i="33"/>
  <c r="D23" i="33"/>
  <c r="C23" i="33"/>
  <c r="B23" i="33"/>
  <c r="D22" i="33"/>
  <c r="E22" i="33" s="1"/>
  <c r="C22" i="33"/>
  <c r="B22" i="33"/>
  <c r="D21" i="33"/>
  <c r="E21" i="33" s="1"/>
  <c r="C21" i="33"/>
  <c r="B21" i="33"/>
  <c r="D20" i="33"/>
  <c r="C20" i="33"/>
  <c r="B20" i="33"/>
  <c r="D19" i="33"/>
  <c r="C19" i="33"/>
  <c r="B19" i="33"/>
  <c r="D18" i="33"/>
  <c r="C18" i="33"/>
  <c r="B18" i="33"/>
  <c r="D17" i="33"/>
  <c r="C17" i="33"/>
  <c r="B17" i="33"/>
  <c r="D16" i="33"/>
  <c r="C16" i="33"/>
  <c r="B16" i="33"/>
  <c r="D15" i="33"/>
  <c r="C15" i="33"/>
  <c r="B15" i="33"/>
  <c r="D14" i="33"/>
  <c r="C14" i="33"/>
  <c r="B14" i="33"/>
  <c r="D13" i="33"/>
  <c r="C13" i="33"/>
  <c r="B13" i="33"/>
  <c r="D12" i="33"/>
  <c r="C12" i="33"/>
  <c r="B12" i="33"/>
  <c r="D11" i="33"/>
  <c r="E11" i="33" s="1"/>
  <c r="C11" i="33"/>
  <c r="B11" i="33"/>
  <c r="D10" i="33"/>
  <c r="C10" i="33"/>
  <c r="B10" i="33"/>
  <c r="D9" i="33"/>
  <c r="C9" i="33"/>
  <c r="B9" i="33"/>
  <c r="D8" i="33"/>
  <c r="C8" i="33"/>
  <c r="B8" i="33"/>
  <c r="D7" i="33"/>
  <c r="C7" i="33"/>
  <c r="B7" i="33"/>
  <c r="E12" i="33" l="1"/>
  <c r="E46" i="33"/>
  <c r="E50" i="33"/>
  <c r="E54" i="33"/>
  <c r="E62" i="33"/>
  <c r="E66" i="33"/>
  <c r="E70" i="33"/>
  <c r="E74" i="33"/>
  <c r="E78" i="33"/>
  <c r="E85" i="33"/>
  <c r="E96" i="33"/>
  <c r="E100" i="33"/>
  <c r="E104" i="33"/>
  <c r="E108" i="33"/>
  <c r="E56" i="33"/>
  <c r="E60" i="33"/>
  <c r="E64" i="33"/>
  <c r="E10" i="33"/>
  <c r="E14" i="33"/>
  <c r="E18" i="33"/>
  <c r="E9" i="33"/>
  <c r="E13" i="33"/>
  <c r="E17" i="33"/>
  <c r="E25" i="33"/>
  <c r="E20" i="33" s="1"/>
  <c r="E29" i="33"/>
  <c r="E33" i="33"/>
  <c r="E45" i="33"/>
  <c r="E49" i="33"/>
  <c r="E53" i="33"/>
  <c r="E57" i="33"/>
  <c r="E61" i="33"/>
  <c r="E65" i="33"/>
  <c r="E69" i="33"/>
  <c r="E73" i="33"/>
  <c r="E90" i="33"/>
  <c r="E95" i="33"/>
  <c r="E103" i="33"/>
  <c r="E107" i="33"/>
  <c r="E111" i="33"/>
  <c r="E8" i="33"/>
  <c r="E32" i="33"/>
  <c r="E48" i="33"/>
  <c r="E98" i="33"/>
  <c r="E106" i="33"/>
  <c r="E110" i="33"/>
  <c r="E16" i="33"/>
  <c r="E44" i="33"/>
  <c r="E52" i="33"/>
  <c r="E68" i="33"/>
  <c r="E76" i="33"/>
  <c r="E89" i="33"/>
  <c r="E102" i="33"/>
  <c r="E15" i="33"/>
  <c r="E19" i="33"/>
  <c r="E23" i="33"/>
  <c r="E35" i="33"/>
  <c r="E39" i="33"/>
  <c r="E47" i="33"/>
  <c r="E51" i="33"/>
  <c r="E55" i="33"/>
  <c r="E67" i="33"/>
  <c r="E71" i="33"/>
  <c r="E97" i="33"/>
  <c r="E101" i="33"/>
  <c r="E105" i="33"/>
  <c r="E109" i="33"/>
  <c r="E91" i="33"/>
  <c r="E99" i="48"/>
  <c r="E7" i="48"/>
  <c r="E86" i="33"/>
  <c r="E79" i="48"/>
  <c r="E26" i="48"/>
  <c r="E43" i="48"/>
  <c r="E20" i="48"/>
  <c r="E91" i="48"/>
  <c r="E86" i="48"/>
  <c r="E79" i="33"/>
  <c r="E72" i="48"/>
  <c r="E26" i="33" l="1"/>
  <c r="E7" i="33"/>
  <c r="E72" i="33"/>
  <c r="E43" i="33"/>
  <c r="E99" i="33"/>
  <c r="E77" i="48"/>
  <c r="E6" i="48" s="1"/>
  <c r="E77" i="33"/>
  <c r="B39" i="25"/>
  <c r="B7" i="5"/>
  <c r="C7" i="5"/>
  <c r="D7" i="5"/>
  <c r="B8" i="5"/>
  <c r="C8" i="5"/>
  <c r="D8" i="5"/>
  <c r="B9" i="5"/>
  <c r="C9" i="5"/>
  <c r="D9" i="5"/>
  <c r="B16" i="5"/>
  <c r="C16" i="5"/>
  <c r="D16" i="5"/>
  <c r="B17" i="5"/>
  <c r="C17" i="5"/>
  <c r="D17" i="5"/>
  <c r="B19" i="5"/>
  <c r="C19" i="5"/>
  <c r="D19" i="5"/>
  <c r="D10" i="5"/>
  <c r="B20" i="5"/>
  <c r="C20" i="5"/>
  <c r="D20" i="5"/>
  <c r="B23" i="5"/>
  <c r="C23" i="5"/>
  <c r="D23" i="5"/>
  <c r="B25" i="5"/>
  <c r="C25" i="5"/>
  <c r="D25" i="5"/>
  <c r="B26" i="5"/>
  <c r="C26" i="5"/>
  <c r="D26" i="5"/>
  <c r="B33" i="5"/>
  <c r="C33" i="5"/>
  <c r="D33" i="5"/>
  <c r="B43" i="5"/>
  <c r="C43" i="5"/>
  <c r="D43" i="5"/>
  <c r="B45" i="5"/>
  <c r="C45" i="5"/>
  <c r="D45" i="5"/>
  <c r="B46" i="5"/>
  <c r="C46" i="5"/>
  <c r="D46" i="5"/>
  <c r="B47" i="5"/>
  <c r="C47" i="5"/>
  <c r="D47" i="5"/>
  <c r="B48" i="5"/>
  <c r="C48" i="5"/>
  <c r="D48" i="5"/>
  <c r="B49" i="5"/>
  <c r="C49" i="5"/>
  <c r="D49" i="5"/>
  <c r="B50" i="5"/>
  <c r="C50" i="5"/>
  <c r="D50" i="5"/>
  <c r="B51" i="5"/>
  <c r="C51" i="5"/>
  <c r="D51" i="5"/>
  <c r="B52" i="5"/>
  <c r="C52" i="5"/>
  <c r="D52" i="5"/>
  <c r="B53" i="5"/>
  <c r="C53" i="5"/>
  <c r="D53" i="5"/>
  <c r="B54" i="5"/>
  <c r="C54" i="5"/>
  <c r="D54" i="5"/>
  <c r="B56" i="5"/>
  <c r="C56" i="5"/>
  <c r="D56" i="5"/>
  <c r="B57" i="5"/>
  <c r="C57" i="5"/>
  <c r="D57" i="5"/>
  <c r="B60" i="5"/>
  <c r="C60" i="5"/>
  <c r="D60" i="5"/>
  <c r="B61" i="5"/>
  <c r="C61" i="5"/>
  <c r="D61" i="5"/>
  <c r="B62" i="5"/>
  <c r="C62" i="5"/>
  <c r="D62" i="5"/>
  <c r="B64" i="5"/>
  <c r="C64" i="5"/>
  <c r="D64" i="5"/>
  <c r="B65" i="5"/>
  <c r="C65" i="5"/>
  <c r="D65" i="5"/>
  <c r="B66" i="5"/>
  <c r="C66" i="5"/>
  <c r="D66" i="5"/>
  <c r="B67" i="5"/>
  <c r="C67" i="5"/>
  <c r="D67" i="5"/>
  <c r="B68" i="5"/>
  <c r="C68" i="5"/>
  <c r="D68" i="5"/>
  <c r="B69" i="5"/>
  <c r="C69" i="5"/>
  <c r="D69" i="5"/>
  <c r="B70" i="5"/>
  <c r="C70" i="5"/>
  <c r="D70" i="5"/>
  <c r="B71" i="5"/>
  <c r="C71" i="5"/>
  <c r="D71" i="5"/>
  <c r="B72" i="5"/>
  <c r="C72" i="5"/>
  <c r="D72" i="5"/>
  <c r="B78" i="5"/>
  <c r="C78" i="5"/>
  <c r="D78" i="5"/>
  <c r="B79" i="5"/>
  <c r="C79" i="5"/>
  <c r="D79" i="5"/>
  <c r="B80" i="5"/>
  <c r="C80" i="5"/>
  <c r="B81" i="5"/>
  <c r="C81" i="5"/>
  <c r="B82" i="5"/>
  <c r="C82" i="5"/>
  <c r="B83" i="5"/>
  <c r="C83" i="5"/>
  <c r="B84" i="5"/>
  <c r="C84" i="5"/>
  <c r="B85" i="5"/>
  <c r="C85" i="5"/>
  <c r="D85" i="5"/>
  <c r="B86" i="5"/>
  <c r="C86" i="5"/>
  <c r="D86" i="5"/>
  <c r="B87" i="5"/>
  <c r="C87" i="5"/>
  <c r="B88" i="5"/>
  <c r="C88" i="5"/>
  <c r="B89" i="5"/>
  <c r="C89" i="5"/>
  <c r="D89" i="5"/>
  <c r="B90" i="5"/>
  <c r="C90" i="5"/>
  <c r="D90" i="5"/>
  <c r="B91" i="5"/>
  <c r="C91" i="5"/>
  <c r="D91" i="5"/>
  <c r="B92" i="5"/>
  <c r="C92" i="5"/>
  <c r="B93" i="5"/>
  <c r="C93" i="5"/>
  <c r="B94" i="5"/>
  <c r="C94" i="5"/>
  <c r="B95" i="5"/>
  <c r="C95" i="5"/>
  <c r="D95" i="5"/>
  <c r="B96" i="5"/>
  <c r="C96" i="5"/>
  <c r="D96" i="5"/>
  <c r="B97" i="5"/>
  <c r="C97" i="5"/>
  <c r="D97" i="5"/>
  <c r="B77" i="5"/>
  <c r="C77" i="5"/>
  <c r="D77" i="5"/>
  <c r="B99" i="5"/>
  <c r="C99" i="5"/>
  <c r="D99" i="5"/>
  <c r="B100" i="5"/>
  <c r="C100" i="5"/>
  <c r="D100" i="5"/>
  <c r="B101" i="5"/>
  <c r="C101" i="5"/>
  <c r="D101" i="5"/>
  <c r="B102" i="5"/>
  <c r="C102" i="5"/>
  <c r="D102" i="5"/>
  <c r="B103" i="5"/>
  <c r="C103" i="5"/>
  <c r="D103" i="5"/>
  <c r="B104" i="5"/>
  <c r="C104" i="5"/>
  <c r="D104" i="5"/>
  <c r="B105" i="5"/>
  <c r="C105" i="5"/>
  <c r="D105" i="5"/>
  <c r="E6" i="33" l="1"/>
  <c r="D121" i="2" l="1"/>
  <c r="D120" i="2"/>
  <c r="D119" i="2"/>
  <c r="D118" i="2"/>
  <c r="D117" i="2"/>
  <c r="D116" i="2"/>
  <c r="D115" i="2"/>
  <c r="D114" i="2"/>
  <c r="D113" i="2"/>
  <c r="D112" i="2"/>
  <c r="D111" i="2"/>
  <c r="D110" i="2"/>
  <c r="D109" i="2"/>
  <c r="D108" i="2"/>
  <c r="D107" i="2"/>
  <c r="D106" i="2"/>
  <c r="D105" i="2"/>
  <c r="D104" i="2"/>
  <c r="D103" i="2"/>
  <c r="D102" i="2"/>
  <c r="D101" i="2"/>
  <c r="D99" i="2"/>
  <c r="D98" i="2"/>
  <c r="D97" i="2"/>
  <c r="D96" i="2"/>
  <c r="D94" i="2"/>
  <c r="D93" i="2"/>
  <c r="D92" i="2"/>
  <c r="D91" i="2"/>
  <c r="D90" i="2"/>
  <c r="D89"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E105" i="5" l="1"/>
  <c r="E101" i="5"/>
  <c r="E96" i="5"/>
  <c r="E92" i="5"/>
  <c r="E87" i="5"/>
  <c r="E82" i="5"/>
  <c r="E69" i="5"/>
  <c r="E65" i="5"/>
  <c r="E61" i="5"/>
  <c r="E57" i="5"/>
  <c r="E53" i="5"/>
  <c r="E49" i="5"/>
  <c r="E45" i="5"/>
  <c r="E23" i="5"/>
  <c r="E8" i="5"/>
  <c r="E104" i="5"/>
  <c r="E100" i="5"/>
  <c r="E95" i="5"/>
  <c r="E90" i="5"/>
  <c r="E85" i="5"/>
  <c r="E81" i="5"/>
  <c r="E68" i="5"/>
  <c r="E64" i="5"/>
  <c r="E60" i="5"/>
  <c r="E56" i="5"/>
  <c r="E52" i="5"/>
  <c r="E48" i="5"/>
  <c r="E33" i="5"/>
  <c r="E17" i="5"/>
  <c r="E103" i="5"/>
  <c r="E94" i="5"/>
  <c r="E89" i="5"/>
  <c r="E84" i="5"/>
  <c r="E80" i="5"/>
  <c r="E71" i="5"/>
  <c r="E67" i="5"/>
  <c r="E51" i="5"/>
  <c r="E47" i="5"/>
  <c r="E25" i="5"/>
  <c r="E102" i="5"/>
  <c r="E97" i="5"/>
  <c r="E93" i="5"/>
  <c r="E88" i="5"/>
  <c r="E83" i="5"/>
  <c r="E78" i="5"/>
  <c r="E70" i="5"/>
  <c r="E66" i="5"/>
  <c r="E62" i="5"/>
  <c r="E54" i="5"/>
  <c r="E50" i="5"/>
  <c r="E46" i="5"/>
  <c r="E19" i="5"/>
  <c r="E16" i="5"/>
  <c r="E9" i="5"/>
  <c r="E86" i="5" l="1"/>
  <c r="E79" i="5"/>
  <c r="E91" i="5"/>
  <c r="B33" i="2" l="1"/>
  <c r="B33" i="25"/>
  <c r="B121" i="25" l="1"/>
  <c r="B120" i="25"/>
  <c r="B119" i="25"/>
  <c r="B118" i="25"/>
  <c r="B117" i="25"/>
  <c r="B116" i="25"/>
  <c r="B115" i="25"/>
  <c r="B114" i="25"/>
  <c r="B113" i="25"/>
  <c r="B112" i="25"/>
  <c r="B111" i="25"/>
  <c r="B110" i="25"/>
  <c r="B109" i="25"/>
  <c r="B108" i="25"/>
  <c r="B107" i="25"/>
  <c r="B106" i="25"/>
  <c r="B105" i="25"/>
  <c r="B104" i="25"/>
  <c r="C103" i="25"/>
  <c r="B103" i="25"/>
  <c r="C102" i="25"/>
  <c r="B102" i="25"/>
  <c r="C101" i="25"/>
  <c r="B101" i="25"/>
  <c r="B100" i="25"/>
  <c r="B99" i="25"/>
  <c r="B98" i="25"/>
  <c r="C97" i="25"/>
  <c r="B97" i="25"/>
  <c r="C96" i="25"/>
  <c r="B96" i="25"/>
  <c r="B95" i="25"/>
  <c r="B94" i="25"/>
  <c r="C93" i="25"/>
  <c r="B93" i="25"/>
  <c r="C92" i="25"/>
  <c r="B92" i="25"/>
  <c r="C91" i="25"/>
  <c r="B91" i="25"/>
  <c r="C90" i="25"/>
  <c r="B90" i="25"/>
  <c r="C89" i="25"/>
  <c r="B89" i="25"/>
  <c r="B88" i="25"/>
  <c r="B87" i="25"/>
  <c r="B86" i="25"/>
  <c r="B85" i="25"/>
  <c r="B84" i="25"/>
  <c r="B83" i="25"/>
  <c r="B82" i="25"/>
  <c r="B81" i="25"/>
  <c r="B80" i="25"/>
  <c r="B79" i="25"/>
  <c r="B78" i="25"/>
  <c r="B77" i="25"/>
  <c r="B76" i="25"/>
  <c r="B75" i="25"/>
  <c r="B74" i="25"/>
  <c r="B73" i="25"/>
  <c r="B72" i="25"/>
  <c r="B71" i="25"/>
  <c r="B70" i="25"/>
  <c r="B69" i="25"/>
  <c r="B68" i="25"/>
  <c r="B67" i="25"/>
  <c r="B66" i="25"/>
  <c r="B65" i="25"/>
  <c r="B64" i="25"/>
  <c r="B63" i="25"/>
  <c r="B62" i="25"/>
  <c r="B61" i="25"/>
  <c r="B60" i="25"/>
  <c r="B59" i="25"/>
  <c r="B58" i="25"/>
  <c r="B57" i="25"/>
  <c r="B56" i="25"/>
  <c r="B55" i="25"/>
  <c r="B54" i="25"/>
  <c r="B53" i="25"/>
  <c r="B52" i="25"/>
  <c r="B51" i="25"/>
  <c r="B50" i="25"/>
  <c r="B49" i="25"/>
  <c r="B48" i="25"/>
  <c r="B47" i="25"/>
  <c r="B46" i="25"/>
  <c r="B45" i="25"/>
  <c r="B44" i="25"/>
  <c r="B43" i="25"/>
  <c r="B42" i="25"/>
  <c r="B41" i="25"/>
  <c r="B40" i="25"/>
  <c r="B38" i="25"/>
  <c r="B37" i="25"/>
  <c r="B36" i="25"/>
  <c r="B35" i="25"/>
  <c r="B34"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7" i="25"/>
  <c r="B6" i="25"/>
  <c r="B79" i="2" l="1"/>
  <c r="B14" i="2"/>
  <c r="B8" i="2"/>
  <c r="B12" i="2"/>
  <c r="B6" i="2"/>
  <c r="C109" i="5" l="1"/>
  <c r="B13" i="2" l="1"/>
  <c r="B58" i="2"/>
  <c r="E158" i="1" l="1"/>
  <c r="E130" i="1"/>
  <c r="D76" i="5" l="1"/>
  <c r="C76" i="5"/>
  <c r="B76" i="5"/>
  <c r="B86" i="2"/>
  <c r="E76" i="5" l="1"/>
  <c r="D18" i="5" l="1"/>
  <c r="D15" i="5"/>
  <c r="D14" i="5"/>
  <c r="D13" i="5"/>
  <c r="D12" i="5"/>
  <c r="D111" i="5"/>
  <c r="D110" i="5"/>
  <c r="D109" i="5"/>
  <c r="D108" i="5"/>
  <c r="D107" i="5"/>
  <c r="D106" i="5"/>
  <c r="C111" i="5"/>
  <c r="C110" i="5"/>
  <c r="C108" i="5"/>
  <c r="C107" i="5"/>
  <c r="C106" i="5"/>
  <c r="B111" i="5"/>
  <c r="B110" i="5"/>
  <c r="B109" i="5"/>
  <c r="B108" i="5"/>
  <c r="B107" i="5"/>
  <c r="B106" i="5"/>
  <c r="E384" i="1"/>
  <c r="E381" i="1"/>
  <c r="E378" i="1"/>
  <c r="E106" i="5" l="1"/>
  <c r="E110" i="5"/>
  <c r="E12" i="5"/>
  <c r="E107" i="5"/>
  <c r="E111" i="5"/>
  <c r="E13" i="5"/>
  <c r="E108" i="5"/>
  <c r="E10" i="5"/>
  <c r="E14" i="5"/>
  <c r="E18" i="5"/>
  <c r="E109" i="5"/>
  <c r="E15" i="5"/>
  <c r="E368" i="1"/>
  <c r="E365" i="1"/>
  <c r="E358" i="1"/>
  <c r="E355" i="1"/>
  <c r="E352" i="1"/>
  <c r="E349" i="1"/>
  <c r="E346" i="1"/>
  <c r="D98" i="5"/>
  <c r="C98" i="5"/>
  <c r="C103" i="2"/>
  <c r="C102" i="2"/>
  <c r="C101" i="2"/>
  <c r="B103" i="2"/>
  <c r="B102" i="2"/>
  <c r="B101" i="2"/>
  <c r="C97" i="2"/>
  <c r="C96" i="2"/>
  <c r="B97" i="2"/>
  <c r="B96" i="2"/>
  <c r="C93" i="2"/>
  <c r="C92" i="2"/>
  <c r="C91" i="2"/>
  <c r="C90" i="2"/>
  <c r="C89" i="2"/>
  <c r="B93" i="2"/>
  <c r="B92" i="2"/>
  <c r="B91" i="2"/>
  <c r="B90" i="2"/>
  <c r="B89" i="2"/>
  <c r="B88" i="2"/>
  <c r="B98" i="5"/>
  <c r="D75" i="5"/>
  <c r="D74" i="5"/>
  <c r="D73" i="5"/>
  <c r="C75" i="5"/>
  <c r="C74" i="5"/>
  <c r="C73" i="5"/>
  <c r="B75" i="5"/>
  <c r="B74" i="5"/>
  <c r="B73" i="5"/>
  <c r="E307" i="1"/>
  <c r="E297" i="1"/>
  <c r="J4" i="6" l="1"/>
  <c r="E99" i="5"/>
  <c r="E74" i="5"/>
  <c r="E98" i="5"/>
  <c r="I4" i="6" s="1"/>
  <c r="E75" i="5"/>
  <c r="E73" i="5"/>
  <c r="E251" i="1"/>
  <c r="D63" i="5"/>
  <c r="D59" i="5"/>
  <c r="D58" i="5"/>
  <c r="D55" i="5"/>
  <c r="D44" i="5"/>
  <c r="C58" i="5"/>
  <c r="B58" i="5"/>
  <c r="C63" i="5"/>
  <c r="C59" i="5"/>
  <c r="C55" i="5"/>
  <c r="C44" i="5"/>
  <c r="B63" i="5"/>
  <c r="B59" i="5"/>
  <c r="B55" i="5"/>
  <c r="B44" i="5"/>
  <c r="E209" i="1"/>
  <c r="E196" i="1"/>
  <c r="E162" i="1"/>
  <c r="E101" i="1"/>
  <c r="D42" i="5"/>
  <c r="D41" i="5"/>
  <c r="D40" i="5"/>
  <c r="D39" i="5"/>
  <c r="D38" i="5"/>
  <c r="D37" i="5"/>
  <c r="D36" i="5"/>
  <c r="D35" i="5"/>
  <c r="D34" i="5"/>
  <c r="D32" i="5"/>
  <c r="D31" i="5"/>
  <c r="D30" i="5"/>
  <c r="D29" i="5"/>
  <c r="D28" i="5"/>
  <c r="D27" i="5"/>
  <c r="C42" i="5"/>
  <c r="C41" i="5"/>
  <c r="C40" i="5"/>
  <c r="C39" i="5"/>
  <c r="C38" i="5"/>
  <c r="C37" i="5"/>
  <c r="C36" i="5"/>
  <c r="C35" i="5"/>
  <c r="C34" i="5"/>
  <c r="C32" i="5"/>
  <c r="C31" i="5"/>
  <c r="C30" i="5"/>
  <c r="C29" i="5"/>
  <c r="C28" i="5"/>
  <c r="C27" i="5"/>
  <c r="B42" i="5"/>
  <c r="B41" i="5"/>
  <c r="B40" i="5"/>
  <c r="B39" i="5"/>
  <c r="B38" i="5"/>
  <c r="B37" i="5"/>
  <c r="B36" i="5"/>
  <c r="B35" i="5"/>
  <c r="B34" i="5"/>
  <c r="B32" i="5"/>
  <c r="B31" i="5"/>
  <c r="B30" i="5"/>
  <c r="B29" i="5"/>
  <c r="B28" i="5"/>
  <c r="B27" i="5"/>
  <c r="D24" i="5"/>
  <c r="D22" i="5"/>
  <c r="D21" i="5"/>
  <c r="C24" i="5"/>
  <c r="C22" i="5"/>
  <c r="C21" i="5"/>
  <c r="B24" i="5"/>
  <c r="B22" i="5"/>
  <c r="B21" i="5"/>
  <c r="H4" i="6" l="1"/>
  <c r="E77" i="5"/>
  <c r="E72" i="5"/>
  <c r="E37" i="5"/>
  <c r="E41" i="5"/>
  <c r="E22" i="5"/>
  <c r="E28" i="5"/>
  <c r="E36" i="5"/>
  <c r="E40" i="5"/>
  <c r="E59" i="5"/>
  <c r="E63" i="5"/>
  <c r="E24" i="5"/>
  <c r="E30" i="5"/>
  <c r="E34" i="5"/>
  <c r="E38" i="5"/>
  <c r="E42" i="5"/>
  <c r="E21" i="5"/>
  <c r="E27" i="5"/>
  <c r="E31" i="5"/>
  <c r="E58" i="5"/>
  <c r="E29" i="5"/>
  <c r="E44" i="5"/>
  <c r="E35" i="5"/>
  <c r="E39" i="5"/>
  <c r="E32" i="5"/>
  <c r="E55" i="5"/>
  <c r="D11" i="5"/>
  <c r="C18" i="5"/>
  <c r="C15" i="5"/>
  <c r="C14" i="5"/>
  <c r="C13" i="5"/>
  <c r="C12" i="5"/>
  <c r="C11" i="5"/>
  <c r="C10" i="5"/>
  <c r="B18" i="5"/>
  <c r="B15" i="5"/>
  <c r="B14" i="5"/>
  <c r="B13" i="5"/>
  <c r="B12" i="5"/>
  <c r="B11" i="5"/>
  <c r="B10" i="5"/>
  <c r="G4" i="6" l="1"/>
  <c r="F4" i="6"/>
  <c r="E4" i="6"/>
  <c r="E20" i="5"/>
  <c r="E26" i="5"/>
  <c r="E43" i="5"/>
  <c r="E11" i="5"/>
  <c r="D4" i="6" s="1"/>
  <c r="E7" i="5" l="1"/>
  <c r="E6" i="5" s="1"/>
  <c r="B121" i="2" l="1"/>
  <c r="B120" i="2"/>
  <c r="B119" i="2"/>
  <c r="B118" i="2"/>
  <c r="B117" i="2"/>
  <c r="B116" i="2"/>
  <c r="B115" i="2"/>
  <c r="B114" i="2"/>
  <c r="B113" i="2"/>
  <c r="B112" i="2"/>
  <c r="B111" i="2"/>
  <c r="B110" i="2"/>
  <c r="B109" i="2"/>
  <c r="B108" i="2"/>
  <c r="B107" i="2"/>
  <c r="B106" i="2"/>
  <c r="B105" i="2"/>
  <c r="B104" i="2"/>
  <c r="B100" i="2"/>
  <c r="B99" i="2"/>
  <c r="B98" i="2"/>
  <c r="B95" i="2"/>
  <c r="B94" i="2"/>
  <c r="B87" i="2"/>
  <c r="B85" i="2"/>
  <c r="B84" i="2"/>
  <c r="B83" i="2"/>
  <c r="B82" i="2"/>
  <c r="B81" i="2"/>
  <c r="B80" i="2"/>
  <c r="B78" i="2"/>
  <c r="B77" i="2"/>
  <c r="B76" i="2"/>
  <c r="B75" i="2"/>
  <c r="B74" i="2"/>
  <c r="B73" i="2"/>
  <c r="B72" i="2"/>
  <c r="B71" i="2"/>
  <c r="B70" i="2"/>
  <c r="B69" i="2"/>
  <c r="B68" i="2"/>
  <c r="B67" i="2"/>
  <c r="B66" i="2"/>
  <c r="B65" i="2"/>
  <c r="B64" i="2"/>
  <c r="B63" i="2"/>
  <c r="B62" i="2"/>
  <c r="B61" i="2"/>
  <c r="B60" i="2"/>
  <c r="B59" i="2"/>
  <c r="B57" i="2"/>
  <c r="B56" i="2"/>
  <c r="B55" i="2"/>
  <c r="B54" i="2"/>
  <c r="B53" i="2"/>
  <c r="B52" i="2"/>
  <c r="B51" i="2"/>
  <c r="B50" i="2"/>
  <c r="B49" i="2"/>
  <c r="B48" i="2"/>
  <c r="B47" i="2"/>
  <c r="B46" i="2"/>
  <c r="B45" i="2"/>
  <c r="B44" i="2"/>
  <c r="B43" i="2"/>
  <c r="B42" i="2"/>
  <c r="B41" i="2"/>
  <c r="B40" i="2"/>
  <c r="B39" i="2"/>
  <c r="B38" i="2"/>
  <c r="B37" i="2"/>
  <c r="B36" i="2"/>
  <c r="B35" i="2"/>
  <c r="B34" i="2"/>
  <c r="B32" i="2"/>
  <c r="B31" i="2"/>
  <c r="B30" i="2"/>
  <c r="B29" i="2"/>
  <c r="B28" i="2"/>
  <c r="B27" i="2"/>
  <c r="B26" i="2"/>
  <c r="B25" i="2"/>
  <c r="B24" i="2" l="1"/>
  <c r="B23" i="2"/>
  <c r="B22" i="2"/>
  <c r="B21" i="2"/>
  <c r="B20" i="2"/>
  <c r="B19" i="2"/>
  <c r="B18" i="2"/>
  <c r="B17" i="2"/>
  <c r="B16" i="2"/>
  <c r="B15" i="2"/>
  <c r="B11" i="2"/>
  <c r="B10" i="2"/>
  <c r="B9" i="2"/>
  <c r="B7" i="2"/>
  <c r="D5" i="1" l="1"/>
  <c r="A3" i="6" l="1"/>
  <c r="B3" i="6"/>
  <c r="C4" i="6" l="1"/>
</calcChain>
</file>

<file path=xl/sharedStrings.xml><?xml version="1.0" encoding="utf-8"?>
<sst xmlns="http://schemas.openxmlformats.org/spreadsheetml/2006/main" count="1648" uniqueCount="713">
  <si>
    <t>№ п/п</t>
  </si>
  <si>
    <t>Наименование</t>
  </si>
  <si>
    <t>Источник</t>
  </si>
  <si>
    <t>-</t>
  </si>
  <si>
    <t>2</t>
  </si>
  <si>
    <t>3</t>
  </si>
  <si>
    <t>4</t>
  </si>
  <si>
    <t>6</t>
  </si>
  <si>
    <t>7</t>
  </si>
  <si>
    <t>9</t>
  </si>
  <si>
    <t>Код</t>
  </si>
  <si>
    <t>ИД1</t>
  </si>
  <si>
    <t>ИД2</t>
  </si>
  <si>
    <t>ИД3</t>
  </si>
  <si>
    <t>ИД5</t>
  </si>
  <si>
    <t>ИД4</t>
  </si>
  <si>
    <t>ИД6</t>
  </si>
  <si>
    <t>ИД7</t>
  </si>
  <si>
    <t>Наименование учреждения</t>
  </si>
  <si>
    <t>Сводная оценка</t>
  </si>
  <si>
    <t>Индекс</t>
  </si>
  <si>
    <t>К1</t>
  </si>
  <si>
    <t>Методика оценки качества работы дошкольных образовательных учреждений Чеченской Республики</t>
  </si>
  <si>
    <t>Свод исходных данных от дошкольных образовательных учреждений</t>
  </si>
  <si>
    <t>Наименование критерия</t>
  </si>
  <si>
    <t>Вес критерия</t>
  </si>
  <si>
    <t>К2</t>
  </si>
  <si>
    <t>Наименование переменной</t>
  </si>
  <si>
    <t>Статформа 85-к (Раздел 2.8)</t>
  </si>
  <si>
    <t>Статформа 85-к (Раздел 2.1)</t>
  </si>
  <si>
    <t>Группа критериев 1. Качество образовательного процесса</t>
  </si>
  <si>
    <t>1</t>
  </si>
  <si>
    <t>Балл</t>
  </si>
  <si>
    <t>Формула расчета</t>
  </si>
  <si>
    <t>Условие получения балла</t>
  </si>
  <si>
    <t>Вес</t>
  </si>
  <si>
    <t>К1.1.</t>
  </si>
  <si>
    <t>Исходные данные</t>
  </si>
  <si>
    <t>от</t>
  </si>
  <si>
    <t>до</t>
  </si>
  <si>
    <t>К1.2.</t>
  </si>
  <si>
    <t>Акт проверки готовности ДОО к 2014-2015 учебному году / акты проверок контрольно-надзорных органов</t>
  </si>
  <si>
    <t>Статформа 85-к (Раздел 3.1)</t>
  </si>
  <si>
    <t xml:space="preserve">от </t>
  </si>
  <si>
    <t>направлений</t>
  </si>
  <si>
    <t>Школа</t>
  </si>
  <si>
    <t>Библиотека, дом культуры, музей</t>
  </si>
  <si>
    <t>Спортивная школа, бассейн, стадион</t>
  </si>
  <si>
    <t>Учреждение дополнительного образования детей, музыкальная школа</t>
  </si>
  <si>
    <t>Наличие специализированных методик работы с разновозрастными группами (зафиксированных в образовательной программе ДОО)</t>
  </si>
  <si>
    <t>физическое развитие</t>
  </si>
  <si>
    <t>художественно-эстетическое развитие</t>
  </si>
  <si>
    <t>речевое развитие</t>
  </si>
  <si>
    <t>познавательное развитие</t>
  </si>
  <si>
    <t>социально-коммуникативное развитие</t>
  </si>
  <si>
    <t>8</t>
  </si>
  <si>
    <t>10</t>
  </si>
  <si>
    <t>11</t>
  </si>
  <si>
    <t>12</t>
  </si>
  <si>
    <t>13</t>
  </si>
  <si>
    <t>14</t>
  </si>
  <si>
    <t>15</t>
  </si>
  <si>
    <t>17</t>
  </si>
  <si>
    <t>18</t>
  </si>
  <si>
    <t>19</t>
  </si>
  <si>
    <t>20</t>
  </si>
  <si>
    <t>21</t>
  </si>
  <si>
    <t>22</t>
  </si>
  <si>
    <t>ИД8</t>
  </si>
  <si>
    <t>ИД9</t>
  </si>
  <si>
    <t>ИД10</t>
  </si>
  <si>
    <t>ИД11</t>
  </si>
  <si>
    <t>ИД12</t>
  </si>
  <si>
    <t>ИД13</t>
  </si>
  <si>
    <t>ИД14</t>
  </si>
  <si>
    <t>ИД15</t>
  </si>
  <si>
    <t>ИД16</t>
  </si>
  <si>
    <t>ИД17</t>
  </si>
  <si>
    <t>ИД18</t>
  </si>
  <si>
    <t>ИД19</t>
  </si>
  <si>
    <t>ИД20</t>
  </si>
  <si>
    <t>23</t>
  </si>
  <si>
    <t>24</t>
  </si>
  <si>
    <t>ИД21</t>
  </si>
  <si>
    <t>25</t>
  </si>
  <si>
    <t>ИД22</t>
  </si>
  <si>
    <t>Группа критериев 2. Качество услуг по присмотру и уходу за детьми (содержание детей, обеспечение питанием и т.п.)</t>
  </si>
  <si>
    <t>К3</t>
  </si>
  <si>
    <t>Группа критериев 3. Обеспеченность кадровыми ресурсами (преподавательский состав, административно-управленческий состав, вспомогательный персонал и т.п.)</t>
  </si>
  <si>
    <t>К4</t>
  </si>
  <si>
    <t>К5</t>
  </si>
  <si>
    <t>К6</t>
  </si>
  <si>
    <t>К7</t>
  </si>
  <si>
    <t>Группа критериев 5. Обеспеченность финансовыми ресурсами</t>
  </si>
  <si>
    <t>Группа критериев 6. Качество информирования</t>
  </si>
  <si>
    <t>Группа критериев 7. Качество управления учреждением</t>
  </si>
  <si>
    <t>художественной направленности</t>
  </si>
  <si>
    <t>физкультурно-спортивной направленности</t>
  </si>
  <si>
    <t>технической направленности</t>
  </si>
  <si>
    <t>туристско-краеведческой направленности</t>
  </si>
  <si>
    <t>социально-педагогической направленности</t>
  </si>
  <si>
    <t>естественнонаучной направленности</t>
  </si>
  <si>
    <t>ИД23</t>
  </si>
  <si>
    <t>ИД24</t>
  </si>
  <si>
    <t>ИД25</t>
  </si>
  <si>
    <t>Статформа 85-к (Раздел 2.3)</t>
  </si>
  <si>
    <t>26</t>
  </si>
  <si>
    <t>ИД26</t>
  </si>
  <si>
    <t>Статформа 85-к (Раздел 2.5)</t>
  </si>
  <si>
    <t>Ведение индивидуальных карт психофизического здоровья детей психологом и медицинскими работниками</t>
  </si>
  <si>
    <t>Оценка состояние пищеблока, указанная в Акте проверки готовности ДОО к 2014-2015 учебному году</t>
  </si>
  <si>
    <t>27</t>
  </si>
  <si>
    <t>ИД27</t>
  </si>
  <si>
    <t>28</t>
  </si>
  <si>
    <t>ИД28</t>
  </si>
  <si>
    <t>29</t>
  </si>
  <si>
    <t>ИД29</t>
  </si>
  <si>
    <t>30</t>
  </si>
  <si>
    <t>ИД30</t>
  </si>
  <si>
    <t>ИД31</t>
  </si>
  <si>
    <t>32</t>
  </si>
  <si>
    <t>ИД32</t>
  </si>
  <si>
    <t>33</t>
  </si>
  <si>
    <t>ИД33</t>
  </si>
  <si>
    <t>34</t>
  </si>
  <si>
    <t>ИД34</t>
  </si>
  <si>
    <t>35</t>
  </si>
  <si>
    <t>ИД35</t>
  </si>
  <si>
    <t>36</t>
  </si>
  <si>
    <t>ИД36</t>
  </si>
  <si>
    <t>37</t>
  </si>
  <si>
    <t>ИД37</t>
  </si>
  <si>
    <t>38</t>
  </si>
  <si>
    <t>ИД38</t>
  </si>
  <si>
    <t>39</t>
  </si>
  <si>
    <t>ИД39</t>
  </si>
  <si>
    <t>40</t>
  </si>
  <si>
    <t>ИД40</t>
  </si>
  <si>
    <t>41</t>
  </si>
  <si>
    <t>ИД41</t>
  </si>
  <si>
    <t>42</t>
  </si>
  <si>
    <t>ИД42</t>
  </si>
  <si>
    <t>43</t>
  </si>
  <si>
    <t>ИД43</t>
  </si>
  <si>
    <t>44</t>
  </si>
  <si>
    <t>ИД44</t>
  </si>
  <si>
    <t>Статформа 85-к (Раздел 3.3)</t>
  </si>
  <si>
    <t>Годовой отчет о деятельности ДОО/ведомственная отчетность</t>
  </si>
  <si>
    <t>Ведомственная отчетность</t>
  </si>
  <si>
    <t>Информация ДОО</t>
  </si>
  <si>
    <t>Необходимость проведения в здании ДОО капитального ремонта</t>
  </si>
  <si>
    <t xml:space="preserve"> Наличие тревожной кнопки или другой охранной сигнализации</t>
  </si>
  <si>
    <t>Наличие работающей пожарной сигнализации</t>
  </si>
  <si>
    <t>Наличие противопожарного оборудования</t>
  </si>
  <si>
    <t>Наличие системы видеонаблюдения</t>
  </si>
  <si>
    <t>Количество персональных компьютеров, доступных для использования детьми</t>
  </si>
  <si>
    <t>Наличие специального оборудованного кабинета педагога-психолога</t>
  </si>
  <si>
    <t>Наличие специального оборудованного кабинета учителя-логопеда</t>
  </si>
  <si>
    <t>нет</t>
  </si>
  <si>
    <t>47</t>
  </si>
  <si>
    <t>48</t>
  </si>
  <si>
    <t>49</t>
  </si>
  <si>
    <t>50</t>
  </si>
  <si>
    <t>51</t>
  </si>
  <si>
    <t>52</t>
  </si>
  <si>
    <t>53</t>
  </si>
  <si>
    <t>54</t>
  </si>
  <si>
    <t>55</t>
  </si>
  <si>
    <t>56</t>
  </si>
  <si>
    <t>57</t>
  </si>
  <si>
    <t>58</t>
  </si>
  <si>
    <t>59</t>
  </si>
  <si>
    <t>60</t>
  </si>
  <si>
    <t>61</t>
  </si>
  <si>
    <t>62</t>
  </si>
  <si>
    <t>63</t>
  </si>
  <si>
    <t>64</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</si>
  <si>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</si>
  <si>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</si>
  <si>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</si>
  <si>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</si>
  <si>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</si>
  <si>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</si>
  <si>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</si>
  <si>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</si>
  <si>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</si>
  <si>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</si>
  <si>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</si>
  <si>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</si>
  <si>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</si>
  <si>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</si>
  <si>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</si>
  <si>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</si>
  <si>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</si>
  <si>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</si>
  <si>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</si>
  <si>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</si>
  <si>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</si>
  <si>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</si>
  <si>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</si>
  <si>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</si>
  <si>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</si>
  <si>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</si>
  <si>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</si>
  <si>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</si>
  <si>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</si>
  <si>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</si>
  <si>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</si>
  <si>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</si>
  <si>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</si>
  <si>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</si>
  <si>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</si>
  <si>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</si>
  <si>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</si>
  <si>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Среднемесячная заработная плата педагогических работников ДОО</t>
  </si>
  <si>
    <t>Среднемесячная заработная плата в сфере дошкольного образования в Чеченской Республике</t>
  </si>
  <si>
    <t>Средний размер родительской платы за услуги ДОО в Чеченской Республике</t>
  </si>
  <si>
    <t>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t>
  </si>
  <si>
    <t>Годовой отчет о деятельности ДОО</t>
  </si>
  <si>
    <t>Количество воспитанников, ставших победителями муниципальных, региональных, всероссийских или международных массовых мероприятий в отчетном году</t>
  </si>
  <si>
    <t>Количество предписаний надзорных органов (по вопросам образования) в отчетном году</t>
  </si>
  <si>
    <t>Количество проведенных в ДОО конкурсов, выставок, открытых уроков, демонстрирующих достижения воспитанников, в отчетном году</t>
  </si>
  <si>
    <t>Наличие бесплатного дополнительного образования в ДОО в отчетном году</t>
  </si>
  <si>
    <t>Количество воспитанников в отчетном году</t>
  </si>
  <si>
    <t>Количество познавательных мероприятий, реализованных ДОО совместно с родителями воспитанников, в отчетном году</t>
  </si>
  <si>
    <r>
      <rPr>
        <sz val="11"/>
        <rFont val="Times New Roman"/>
        <family val="1"/>
        <charset val="204"/>
      </rPr>
      <t xml:space="preserve">Количество </t>
    </r>
    <r>
      <rPr>
        <sz val="11"/>
        <color theme="1"/>
        <rFont val="Times New Roman"/>
        <family val="1"/>
        <charset val="204"/>
      </rPr>
      <t>познавательных мероприятий, реализованных ДОО совместно с привлеченными партнерскими организациями (сетевая форма реализации образовательных программ), в отчетном году</t>
    </r>
  </si>
  <si>
    <t>Лекотека</t>
  </si>
  <si>
    <t>Центр игровой поддержки ребёнка</t>
  </si>
  <si>
    <t>Адаптационная группа</t>
  </si>
  <si>
    <t>Группа развития</t>
  </si>
  <si>
    <t>Будущий первоклассник</t>
  </si>
  <si>
    <t>Группа детей, для которых русский язык не является родным</t>
  </si>
  <si>
    <t>Группа детей с  отклонениями  в развитии</t>
  </si>
  <si>
    <t>Особый ребёнок</t>
  </si>
  <si>
    <t>Играя, обучаюсь</t>
  </si>
  <si>
    <t>Группы вечернего пребывания, выходного и праздничного дня</t>
  </si>
  <si>
    <t>Юный олимпиец</t>
  </si>
  <si>
    <t>Учусь плавать</t>
  </si>
  <si>
    <t>Семейный детский сад</t>
  </si>
  <si>
    <t>Использование в ДОО вариативных форм дошкольного образования в отчетном году</t>
  </si>
  <si>
    <t>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t>
  </si>
  <si>
    <t>Количество разновозрастных групп в ДОО в отчетном году</t>
  </si>
  <si>
    <t>Количество несчастных случаев, отравлений, травм, полученных воспитанниками во время пребывания в ДОО в отчётном году</t>
  </si>
  <si>
    <t xml:space="preserve">Количество дней, пропущенных воспитанниками по болезни, в отчётном году
</t>
  </si>
  <si>
    <t>Количество предписаний надзорных органов (в отношении присмотра и ухода) в отчётном году</t>
  </si>
  <si>
    <t>Наличие сторожа (охранника) в дневное время</t>
  </si>
  <si>
    <t>Количество воспитанников, прошедших диспансеризацию в отчётном году</t>
  </si>
  <si>
    <t>Количество педагогических работников ДОО в отчётном году</t>
  </si>
  <si>
    <t>Количество педагогических работников ДОО, педагогический стаж которых составляет до 5 лет, в отчётном году</t>
  </si>
  <si>
    <t>Количество педагогических работников ДОО, педагогический стаж которых составляет более 30 лет, в отчётном году</t>
  </si>
  <si>
    <t>Количество педагогических работников ДОО, имеющих высшее образование педагогической направленности, в отчётном году</t>
  </si>
  <si>
    <t>Количество педагогических работников ДОО, которым по результатам аттестации были присвоены высшая и первая квалификационные категории</t>
  </si>
  <si>
    <t>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t>
  </si>
  <si>
    <t>Количество педагогических работников, прошедших повышение квалификации по применению в образовательном процессе ФГОСов, по состоянию на отчётный год</t>
  </si>
  <si>
    <t>Количество педагогических работников, имеющих награды и поощрения, почетные звания, ведомственные знаки отличия</t>
  </si>
  <si>
    <t>Количество открытых вакансий педагогических работников в ДОО</t>
  </si>
  <si>
    <t>Количество ставок педагогических работников в ДОО согласно штатному расписанию</t>
  </si>
  <si>
    <t>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t>
  </si>
  <si>
    <t>Количество педагогических работников ДОО, уволившихся в отчётном году по собственному желанию (за исключением лиц пенсионного возраста)</t>
  </si>
  <si>
    <t>Количество воспитателей ДОО, работающих в группах с детьми в возрасте до 1 года, по состоянию на отчётный год</t>
  </si>
  <si>
    <t>Количество воспитателей ДОО, работающих в группах с детьми в возрасте от 1 года до 3 лет, по состоянию на отчётный год</t>
  </si>
  <si>
    <t>Количество педагогов-психологов в ДОО в отчётном году</t>
  </si>
  <si>
    <t>Расчётное количество педагогов-психологов по нормативам для воспитанников в возрасте до 1 года</t>
  </si>
  <si>
    <t>Расчётное количество педагогов-психологов по нормативам для воспитанников в возрасте от 1 года до 3 лет</t>
  </si>
  <si>
    <t>Расчётное количество педагогов-психологов по нормативам для воспитанников в возрасте от от 3 лет</t>
  </si>
  <si>
    <t>Количество воспитателей ДОО, работающих в группах с воспитанниками в возрасте от 3 лет, по состоянию на отчётный год</t>
  </si>
  <si>
    <t>Количество воспитанников в возрасте до 1 года в отчётном году</t>
  </si>
  <si>
    <t>Количество воспитанников в возрасте от 1 года до 3 лет в отчётном году</t>
  </si>
  <si>
    <t>Количество воспитанников в возрасте от 3 лет в отчётном году</t>
  </si>
  <si>
    <t>Количество помощников воспитателей ДОО, работающих в группах с воспитанниками в возрасте до 1 года, по состоянию на отчётный год</t>
  </si>
  <si>
    <t>Количество помощников воспитателей ДОО, работающих в группах с воспитанниками в возрасте от 1 года до 3 лет, по состоянию на отчётный год</t>
  </si>
  <si>
    <t>Количество помощников воспитателей ДОО, работающих в группах с воспитанниками в возрасте от 3 лет, по состоянию на отчётный год</t>
  </si>
  <si>
    <t>Количество музыкальных руководителей в ДОО в отчетном году</t>
  </si>
  <si>
    <t>Количество инструкторов по физической культуре в ДОО в отчетном году</t>
  </si>
  <si>
    <t>Количество воспитанников ДОО</t>
  </si>
  <si>
    <t>Количество медицинских работников в ДОО в отчетном году</t>
  </si>
  <si>
    <t>Количество сотрудников ДОО</t>
  </si>
  <si>
    <t>для воспитанников в возрасте от 1 года до 3 лет (предельная наполняемость групп - 15 детей)</t>
  </si>
  <si>
    <t>для воспитанников в возрасте до 1 года (предельная наполняемость групп - 10 детей)</t>
  </si>
  <si>
    <t>для воспитанников в возрасте от 3 лет (предельная наполняемость групп - 20 детей)</t>
  </si>
  <si>
    <t>Количество воспитанников, обучающихся в бесплатных кружках, секциях в отчетном году</t>
  </si>
  <si>
    <t>Количество предусмотренных ФГОС ДО парциальных программ по развитию детей, реализуемых в ДОО</t>
  </si>
  <si>
    <t>Состояние здания ДОО</t>
  </si>
  <si>
    <t>Наличие периметрального ограждения территории ДОО, освещение территории</t>
  </si>
  <si>
    <t>Количество зарегистрированных  жалоб на деятельность ДОО со стороны родителей воспитанников в отношении ведения образовательной деятельности в отчетном году</t>
  </si>
  <si>
    <t>Количество зарегистрированных жалоб на деятельность ДОО со стороны родителей воспитанников (в отношении присмотра и ухода) в отчётном году</t>
  </si>
  <si>
    <t>Количество воспитателей ДОО в отчётном году</t>
  </si>
  <si>
    <t>Количество помощников воспитателей в ДОО в отчётном году</t>
  </si>
  <si>
    <t>Площадь групповых (игровых) комнат</t>
  </si>
  <si>
    <t>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t>
  </si>
  <si>
    <t>Наличие оборудованного физкультурного зала</t>
  </si>
  <si>
    <t>Наличие оборудованного музыкального зала</t>
  </si>
  <si>
    <t>Наличие оборудованного крытого бассейна</t>
  </si>
  <si>
    <t>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t>
  </si>
  <si>
    <t>Количество предписаний надзорных органов (по вопросам материально-технического оснащения ДОО) в отчетном году</t>
  </si>
  <si>
    <t>Оценка обеспеченности ДОО игрушками, указанная в Акте проверки готовности ДОО к 2014-2015 учебному году</t>
  </si>
  <si>
    <t>Оценка обеспеченности ДОО образовательными пособиями и их соответствия требованиям образовательных программ, указанная в Акте проверки готовности ДОО к 2014-2015 учебному году</t>
  </si>
  <si>
    <t>Средние расходы на обеспечение образовательного процесса на 1 воспитанника</t>
  </si>
  <si>
    <t>Объем платных услуг на 1 воспитанника</t>
  </si>
  <si>
    <t>Средний размер родительской платы за услуги данного ДОО</t>
  </si>
  <si>
    <t>о дате создания ДОО</t>
  </si>
  <si>
    <t>об учредителях ДОО</t>
  </si>
  <si>
    <t>о месте нахождения ДОО</t>
  </si>
  <si>
    <t>о графике работы ДОО</t>
  </si>
  <si>
    <t>контактной информации ДОО (телефона, электронной почты)</t>
  </si>
  <si>
    <t>об органах управления</t>
  </si>
  <si>
    <t>о руководителях органов управления</t>
  </si>
  <si>
    <t>Ссылка на страницу официального сайта ДОО, содержащую сведения о педагогических работниках ДОО</t>
  </si>
  <si>
    <t>Ссылка на официальный сайт ДОО</t>
  </si>
  <si>
    <t>Ссылка на страницу официального сайта ДОО, содержащую отчет о результатах самообследования ДОО, подписанный руководителем ДОО и заверенный печатью</t>
  </si>
  <si>
    <t>Ссылка на страницу официального сайта ДОО, содержащую информацию о материально-технического обеспечении образовательной деятельности в ДОО.</t>
  </si>
  <si>
    <t>образовательную программу ДОО</t>
  </si>
  <si>
    <t>календарный учебный график ДОО</t>
  </si>
  <si>
    <t>методические материалы ДОО</t>
  </si>
  <si>
    <t>Ссылка на страницу официального сайта ДОО, содержащую информацию о предписаниях надзорных органов, отчетов об исполнении таких предписаний.</t>
  </si>
  <si>
    <t>Ссылка на страницу официального сайта ДОО, содержащую электронную форму обратной связи (для отправки жалоб, предложений и пр.)</t>
  </si>
  <si>
    <t>Ссылка на страницу официального сайта ДОО, содержащую ежегодный публичный доклад ДОО</t>
  </si>
  <si>
    <t>Количество бесплатных  кружков и секций в ДОО по разновидностям в отчетном году:</t>
  </si>
  <si>
    <t>буклеты</t>
  </si>
  <si>
    <t>семинары и практикумы</t>
  </si>
  <si>
    <t>тренинги</t>
  </si>
  <si>
    <t>лекторий</t>
  </si>
  <si>
    <t>индивидуальные и групповые консультации</t>
  </si>
  <si>
    <t>совместные обсуждения публичного доклада ДОО</t>
  </si>
  <si>
    <t>дискуссионные площадки по обсуждению развития детского сада</t>
  </si>
  <si>
    <t>другие формы (укажите)</t>
  </si>
  <si>
    <t>Общий объём доходов от оказания дополнительных платных услуг</t>
  </si>
  <si>
    <t>Расходы на средства обучения:</t>
  </si>
  <si>
    <t>Приобретение канцелярских товаров, используемых в образовательном процессе</t>
  </si>
  <si>
    <t>Приобретение игрушек, используемых в образовательном процессе</t>
  </si>
  <si>
    <t>Является ли ДОО экспериментальной площадкой федерального, регионального или муниципального уровня</t>
  </si>
  <si>
    <t>Участие ДОО в конкурсах  федерального, регионального и муниципального уровня</t>
  </si>
  <si>
    <t>Наличие у ДОО призового места или гранта федерального, регионального или муниципального уровня</t>
  </si>
  <si>
    <t>Наличие подписанного руководителем ДОО и заверенного печатью отчета самообследования ДОО</t>
  </si>
  <si>
    <t>Наличие локальных актов ДОО по государственно-общественному  управлению</t>
  </si>
  <si>
    <t>Наличие долгосрочной программы развития ДОО (от 3 до 5 лет)</t>
  </si>
  <si>
    <t>Общий объём расходов ДОО</t>
  </si>
  <si>
    <t>Доля кредиторской задолженности в общей сумме расходов</t>
  </si>
  <si>
    <t>Форма №383</t>
  </si>
  <si>
    <t xml:space="preserve">Общий объём кредиторской задолженности у ДОО </t>
  </si>
  <si>
    <t>федерального</t>
  </si>
  <si>
    <t>регионального</t>
  </si>
  <si>
    <t>муниципального</t>
  </si>
  <si>
    <t>Количество нештатных и аварийных ситуаций техногенного характера, возникших на территории ДОО (пожар, обрушение конструкций и т.п.)</t>
  </si>
  <si>
    <t xml:space="preserve">Наличие системы водоснабжения </t>
  </si>
  <si>
    <t>Наличие канализации</t>
  </si>
  <si>
    <t>Тип здания, в котором располагается ДОО</t>
  </si>
  <si>
    <t>арендованное</t>
  </si>
  <si>
    <t>приспособленное</t>
  </si>
  <si>
    <t>Наличие прогулочной площадки</t>
  </si>
  <si>
    <t>Количество детей, пользующихся услугами бассейна в отчётном году</t>
  </si>
  <si>
    <t>Наличие оборудованного медицинского кабинета</t>
  </si>
  <si>
    <t>Наличие оборудованного процедурного кабинета</t>
  </si>
  <si>
    <t>Наличие оборудованного изолятора</t>
  </si>
  <si>
    <t>Приобретение методической литературы</t>
  </si>
  <si>
    <t>Приобретение игрушек (прогулочный инвентарь)</t>
  </si>
  <si>
    <t>Приобретение спортивного инвентаря (кегли, гантели, обручи)</t>
  </si>
  <si>
    <t>Приобретение учебной литературы для детей</t>
  </si>
  <si>
    <t>Используемые дополнительные формы информирования родителей:</t>
  </si>
  <si>
    <t>Количество сотрудников ДОО, переведенных на эффективный контракт</t>
  </si>
  <si>
    <t>Общий объём просроченной кредиторской задолженности подведомственных</t>
  </si>
  <si>
    <t>типовое</t>
  </si>
  <si>
    <t>хорошая</t>
  </si>
  <si>
    <t>отличная</t>
  </si>
  <si>
    <t>неуд.</t>
  </si>
  <si>
    <t>удв.</t>
  </si>
  <si>
    <t>П1.1.3.=ИД</t>
  </si>
  <si>
    <t>ИД</t>
  </si>
  <si>
    <t>П1.1.5.=ИД</t>
  </si>
  <si>
    <t>К1.3.</t>
  </si>
  <si>
    <t>П1.2=ИД2</t>
  </si>
  <si>
    <t>К1.4.</t>
  </si>
  <si>
    <t>П1.3.=ИД3</t>
  </si>
  <si>
    <t>К1.5</t>
  </si>
  <si>
    <t>П1.4.=(ИД4/ИД5)*100%</t>
  </si>
  <si>
    <t>П1.5=ИД6</t>
  </si>
  <si>
    <t>К1.6</t>
  </si>
  <si>
    <t>П1.6.=ИД7</t>
  </si>
  <si>
    <t>К1.7</t>
  </si>
  <si>
    <t>П1.7=ИД8</t>
  </si>
  <si>
    <t>К1.8</t>
  </si>
  <si>
    <t>К1.9</t>
  </si>
  <si>
    <t>П1.8=ИД9</t>
  </si>
  <si>
    <t>П1.9.=ИД10</t>
  </si>
  <si>
    <t>К1.10</t>
  </si>
  <si>
    <t>П1.10.=ИД12</t>
  </si>
  <si>
    <t>К1.11</t>
  </si>
  <si>
    <t>П1.11.=ИД13</t>
  </si>
  <si>
    <t>К1.12</t>
  </si>
  <si>
    <t>П1.12.=ИД14</t>
  </si>
  <si>
    <t>К2.1.</t>
  </si>
  <si>
    <t>К2.2.</t>
  </si>
  <si>
    <t>П2.1=ИД15/ИД5</t>
  </si>
  <si>
    <t>П1.1=ИД1</t>
  </si>
  <si>
    <t>К2.3.</t>
  </si>
  <si>
    <t>П2.3.=ИД17</t>
  </si>
  <si>
    <t>К2.4.</t>
  </si>
  <si>
    <t>К2.5.</t>
  </si>
  <si>
    <t>П2.5.=ИД19</t>
  </si>
  <si>
    <t>П2.4.=(ИД18/ИД5)*100</t>
  </si>
  <si>
    <t>К3.1.</t>
  </si>
  <si>
    <t>Р1</t>
  </si>
  <si>
    <t>Р2</t>
  </si>
  <si>
    <t>Р3</t>
  </si>
  <si>
    <t>ИД47</t>
  </si>
  <si>
    <t>ИД48</t>
  </si>
  <si>
    <t>ИД49</t>
  </si>
  <si>
    <t>К3.2.</t>
  </si>
  <si>
    <t>К3.3.</t>
  </si>
  <si>
    <t>К3.4.</t>
  </si>
  <si>
    <t>К3.5.</t>
  </si>
  <si>
    <t>К3.6.</t>
  </si>
  <si>
    <t>К3.7.</t>
  </si>
  <si>
    <t>К3.8.</t>
  </si>
  <si>
    <t>К3.9.</t>
  </si>
  <si>
    <t>К3.10.</t>
  </si>
  <si>
    <t>К3.11.</t>
  </si>
  <si>
    <t>К3.12.</t>
  </si>
  <si>
    <t>К3.13.</t>
  </si>
  <si>
    <t>К3.14.</t>
  </si>
  <si>
    <t>К3.15.</t>
  </si>
  <si>
    <t>К3.16.</t>
  </si>
  <si>
    <t>П3.6.=ИД27</t>
  </si>
  <si>
    <t>П3.7.=ИД28</t>
  </si>
  <si>
    <t>П3.8.=(ИД29/ИД30)*100%</t>
  </si>
  <si>
    <t>П3.9.=ИД31</t>
  </si>
  <si>
    <t>П3.12.1.=(ИД34*0,0083)</t>
  </si>
  <si>
    <t>П3.12.2.=(ИД36*0,11)</t>
  </si>
  <si>
    <t>П3.12.3.=(ИД38*0,0042)</t>
  </si>
  <si>
    <t>П3.2.=(ИД22/ИД23)*100%</t>
  </si>
  <si>
    <t>П3.3.=(ИД24/ИД23)*100%</t>
  </si>
  <si>
    <t>П3.4.=(ИД25/ИД23)*100%</t>
  </si>
  <si>
    <t>П3.5.=(ИД26/ИД23)*100%</t>
  </si>
  <si>
    <t>ИД50</t>
  </si>
  <si>
    <t>ИД51</t>
  </si>
  <si>
    <t>ИД52</t>
  </si>
  <si>
    <t>ИД53</t>
  </si>
  <si>
    <t>ИД54</t>
  </si>
  <si>
    <t>ИД55</t>
  </si>
  <si>
    <t>ИД56</t>
  </si>
  <si>
    <t>ИД57</t>
  </si>
  <si>
    <t>ИД58</t>
  </si>
  <si>
    <t>ИД59</t>
  </si>
  <si>
    <t>ИД60</t>
  </si>
  <si>
    <t>ИД61</t>
  </si>
  <si>
    <t>ИД62</t>
  </si>
  <si>
    <t>ИД63</t>
  </si>
  <si>
    <t>ИД64</t>
  </si>
  <si>
    <t>ИД65</t>
  </si>
  <si>
    <t>ИД66</t>
  </si>
  <si>
    <t>ИД67</t>
  </si>
  <si>
    <t>ИД68</t>
  </si>
  <si>
    <t>ИД69</t>
  </si>
  <si>
    <t>ИД70</t>
  </si>
  <si>
    <t>ИД71</t>
  </si>
  <si>
    <t>ИД72</t>
  </si>
  <si>
    <t>ИД73</t>
  </si>
  <si>
    <t>ИД74</t>
  </si>
  <si>
    <t>ИД75</t>
  </si>
  <si>
    <t>ИД76</t>
  </si>
  <si>
    <t>ИД77</t>
  </si>
  <si>
    <t>ИД78</t>
  </si>
  <si>
    <t>ИД79</t>
  </si>
  <si>
    <t>ИД80</t>
  </si>
  <si>
    <t>ИД81</t>
  </si>
  <si>
    <t>ИД82</t>
  </si>
  <si>
    <t>ИД83</t>
  </si>
  <si>
    <t>ИД84</t>
  </si>
  <si>
    <t>ИД85</t>
  </si>
  <si>
    <t>ИД86</t>
  </si>
  <si>
    <t>ИД87</t>
  </si>
  <si>
    <t>ИД88</t>
  </si>
  <si>
    <t>ИД89</t>
  </si>
  <si>
    <t>ИД90</t>
  </si>
  <si>
    <t>ИД91</t>
  </si>
  <si>
    <t>ИД92</t>
  </si>
  <si>
    <t>ИД93</t>
  </si>
  <si>
    <t>ИД94</t>
  </si>
  <si>
    <t>ИД95</t>
  </si>
  <si>
    <t>ИД96</t>
  </si>
  <si>
    <t>ИД97</t>
  </si>
  <si>
    <t>ИД98</t>
  </si>
  <si>
    <t>ИД99</t>
  </si>
  <si>
    <t>ИД100</t>
  </si>
  <si>
    <t>ИД101</t>
  </si>
  <si>
    <t>ИД102</t>
  </si>
  <si>
    <t>К4.1.</t>
  </si>
  <si>
    <t>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t>
  </si>
  <si>
    <t>К4.2.</t>
  </si>
  <si>
    <t>К4.3.</t>
  </si>
  <si>
    <t>К4.4.</t>
  </si>
  <si>
    <t>К4.5.</t>
  </si>
  <si>
    <t>К4.6.</t>
  </si>
  <si>
    <t>К4.7.</t>
  </si>
  <si>
    <t>К4.8.</t>
  </si>
  <si>
    <t>К4.9.</t>
  </si>
  <si>
    <t>К4.10.</t>
  </si>
  <si>
    <t>К4.11.</t>
  </si>
  <si>
    <t>К4.12.</t>
  </si>
  <si>
    <t>К4.13.</t>
  </si>
  <si>
    <t>К4.14.</t>
  </si>
  <si>
    <t>К4.15.</t>
  </si>
  <si>
    <t>К4.16.</t>
  </si>
  <si>
    <t>К4.17.</t>
  </si>
  <si>
    <t>К4.18.</t>
  </si>
  <si>
    <t>К4.19.</t>
  </si>
  <si>
    <t>К4.20.</t>
  </si>
  <si>
    <t>К4.21.</t>
  </si>
  <si>
    <t>К4.22.</t>
  </si>
  <si>
    <t>К4.23.</t>
  </si>
  <si>
    <t>К4.24.</t>
  </si>
  <si>
    <t>К4.25.</t>
  </si>
  <si>
    <t>К4.26.</t>
  </si>
  <si>
    <t>К4.27.</t>
  </si>
  <si>
    <t>К4.28.</t>
  </si>
  <si>
    <t>П4.1.=ИД50</t>
  </si>
  <si>
    <t>П4.2.=ИД51</t>
  </si>
  <si>
    <t>П4.3.=ИД52</t>
  </si>
  <si>
    <t>П4.4.=ИД53</t>
  </si>
  <si>
    <t>П4.5.=ИД54</t>
  </si>
  <si>
    <t>П4.6.=ИД55</t>
  </si>
  <si>
    <t>П4.7.=ИД56</t>
  </si>
  <si>
    <t>П4.8.=ИД57</t>
  </si>
  <si>
    <t>П4.9.=ИД58</t>
  </si>
  <si>
    <t>П4.10.=ИД59</t>
  </si>
  <si>
    <t>П4.11.=ИД60</t>
  </si>
  <si>
    <t>П4.12.=ИД61</t>
  </si>
  <si>
    <t>П4.13.=ИД62</t>
  </si>
  <si>
    <t>П4.14.=ИД63</t>
  </si>
  <si>
    <t>П4.16.=ИД65/ИД5</t>
  </si>
  <si>
    <t>П4.15.=ИД64/ИД5</t>
  </si>
  <si>
    <t>П4.17.=ИД66</t>
  </si>
  <si>
    <t>П4.18.=ИД67</t>
  </si>
  <si>
    <t>П4.19.=ИД68</t>
  </si>
  <si>
    <t>П4.21.=ИД70</t>
  </si>
  <si>
    <t>П4.22.=ИД71</t>
  </si>
  <si>
    <t>П4.23.=ИД72</t>
  </si>
  <si>
    <t>П4.24.=ИД73</t>
  </si>
  <si>
    <t>П4.25.=ИД74</t>
  </si>
  <si>
    <t>П4.26.=ИД75</t>
  </si>
  <si>
    <t>П4.27.=ИД76</t>
  </si>
  <si>
    <t>П4.28.=ИД77</t>
  </si>
  <si>
    <t>К5.1.</t>
  </si>
  <si>
    <t>П5.1.=ИД78/ИД79</t>
  </si>
  <si>
    <t>К5.2.</t>
  </si>
  <si>
    <t>К5.3.</t>
  </si>
  <si>
    <t>К5.4.</t>
  </si>
  <si>
    <t>П5.2.=ИД80/ИД81</t>
  </si>
  <si>
    <t>П5.3.=ИД82/ИД5</t>
  </si>
  <si>
    <t>П5.4.=ИД83/ИД5</t>
  </si>
  <si>
    <t>К6.1.</t>
  </si>
  <si>
    <t>К6.2.</t>
  </si>
  <si>
    <t>К6.3.</t>
  </si>
  <si>
    <t>К6.4.</t>
  </si>
  <si>
    <t>К6.5.</t>
  </si>
  <si>
    <t>К6.6.</t>
  </si>
  <si>
    <t>К6.7.</t>
  </si>
  <si>
    <t>К6.8.</t>
  </si>
  <si>
    <t>К6.9.</t>
  </si>
  <si>
    <t>К6.10.</t>
  </si>
  <si>
    <t>К6.11.</t>
  </si>
  <si>
    <t>П6.1.=ИД84</t>
  </si>
  <si>
    <t>П6.2.=ИД85</t>
  </si>
  <si>
    <t>П6.3.=ИД86</t>
  </si>
  <si>
    <t>П6.4.=ИД87</t>
  </si>
  <si>
    <t>П6.5.=ИД88</t>
  </si>
  <si>
    <t>П6.6.=ИД89</t>
  </si>
  <si>
    <t>П6.7.=ИД90</t>
  </si>
  <si>
    <t>П6.8.=ИД91</t>
  </si>
  <si>
    <t>П6.9.=ИД92</t>
  </si>
  <si>
    <t>П6.10.=ИД93</t>
  </si>
  <si>
    <t>П6.11.=ИД94</t>
  </si>
  <si>
    <t>Ссылка на страницу официального сайта ДОО, содержащую информацию об образовательном процессе и методических материалах:</t>
  </si>
  <si>
    <t>Ссылка на страницу официального сайта ДОО, содержащую информацию о системе управления:</t>
  </si>
  <si>
    <t>Ссылка на страницу официального сайта ДОО, содержащую учредительную и контактную информацию:</t>
  </si>
  <si>
    <t>К7.1.</t>
  </si>
  <si>
    <t>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t>
  </si>
  <si>
    <t xml:space="preserve">Количество предписаний надзорных органов </t>
  </si>
  <si>
    <t xml:space="preserve">Количество зарегистрированных  жалоб на деятельность ДОО со стороны родителей воспитанников </t>
  </si>
  <si>
    <t>К7.2.</t>
  </si>
  <si>
    <t>К7.3.</t>
  </si>
  <si>
    <t>К7.4.</t>
  </si>
  <si>
    <t>К7.5.</t>
  </si>
  <si>
    <t>К7.6.</t>
  </si>
  <si>
    <t>К7.7.</t>
  </si>
  <si>
    <t>К7.8.</t>
  </si>
  <si>
    <t>К7.9.</t>
  </si>
  <si>
    <t>К7.10.</t>
  </si>
  <si>
    <t>К7.11.</t>
  </si>
  <si>
    <t>К7.12.</t>
  </si>
  <si>
    <t>ИД103</t>
  </si>
  <si>
    <t>ИД104</t>
  </si>
  <si>
    <t>ИД105</t>
  </si>
  <si>
    <t>ИД106</t>
  </si>
  <si>
    <t>ИД107</t>
  </si>
  <si>
    <t>П7.1.=ИД95</t>
  </si>
  <si>
    <t>П7.2.=ИД96</t>
  </si>
  <si>
    <t>П7.3.=ИД97</t>
  </si>
  <si>
    <t>П7.4.=ИД98</t>
  </si>
  <si>
    <t>П7.5.=ИД99</t>
  </si>
  <si>
    <t>П7.6.=ИД100</t>
  </si>
  <si>
    <t>ИД108</t>
  </si>
  <si>
    <t>П7.10.=ИД106</t>
  </si>
  <si>
    <t>П7.11.=ИД107</t>
  </si>
  <si>
    <t>П7.12.=ИД108</t>
  </si>
  <si>
    <t>да</t>
  </si>
  <si>
    <t>П7.7.=(ИД101/ИД102)*100</t>
  </si>
  <si>
    <t>П7.8.=(ИД103/ИД104)*100</t>
  </si>
  <si>
    <t>Доля просроченной кредиторской задолженности в общей сумме расходов</t>
  </si>
  <si>
    <t>103</t>
  </si>
  <si>
    <t>104</t>
  </si>
  <si>
    <t>105</t>
  </si>
  <si>
    <t>106</t>
  </si>
  <si>
    <t>107</t>
  </si>
  <si>
    <t>108</t>
  </si>
  <si>
    <t>&lt;</t>
  </si>
  <si>
    <t xml:space="preserve">≥ </t>
  </si>
  <si>
    <t>≥</t>
  </si>
  <si>
    <t>П3.10.=ИД32/(ИД34*0,183 +ИД36*0,122+ИД38*0,095)</t>
  </si>
  <si>
    <t>П1.1.8.1.=ИД33/(ИД34*0,183)</t>
  </si>
  <si>
    <t>П1.1.8.2.=ИД35/(ИД36*0,122)</t>
  </si>
  <si>
    <t>П1.1.8.2.=ИД37/(ИД38*0,095)</t>
  </si>
  <si>
    <t>П3.11.=ИД39/(ИД34*0,165+ИД36*0,11+ИД38*0,0825)</t>
  </si>
  <si>
    <t>П3.11.1=ИД40/(ИД34*0,165)</t>
  </si>
  <si>
    <t>П3.11.2.=ИД41/(ИД36*0,11)</t>
  </si>
  <si>
    <t>П3.11.3.=ИД42/(ИД38*0,0825)</t>
  </si>
  <si>
    <t>П3.15.=ИД48/(ИД38*0,00625)</t>
  </si>
  <si>
    <t>П3.14.=ИД47/(ИД36*0,017+ИД38*0,0125)</t>
  </si>
  <si>
    <t xml:space="preserve">Наличие бесплатного дополнительного образования в ДОО в отчетном году
</t>
  </si>
  <si>
    <t>Количество разновидностей бесплатных кружков и секций в ДОО в отчетном году</t>
  </si>
  <si>
    <t xml:space="preserve">Доля воспитанников, получающих дополнительное образование бесплатно (в общем числе воспитанников) в отчетном году
</t>
  </si>
  <si>
    <t>Количество зарегистрированных жалоб на деятельность ДОО со стороны родителей воспитанников в отношении ведения образовательной деятельности в отчетном году</t>
  </si>
  <si>
    <t>Использование специализированных методик работы с разновозрастными группами (зафиксированных в образовательной программе ДОО)</t>
  </si>
  <si>
    <t>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t>
  </si>
  <si>
    <t>Среднее количество дней, пропущенных одним воспитанником ДОО по болезни, в отчётном году</t>
  </si>
  <si>
    <t>Доля воспитанников, прошедших диспансеризацию в отчётном году</t>
  </si>
  <si>
    <t>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t>
  </si>
  <si>
    <t>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t>
  </si>
  <si>
    <t>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t>
  </si>
  <si>
    <t>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t>
  </si>
  <si>
    <t>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t>
  </si>
  <si>
    <t>Обеспеченность ДОО воспитателями:</t>
  </si>
  <si>
    <t>Обеспеченность ДОО помощниками воспитателей:</t>
  </si>
  <si>
    <t>Обеспеченность ДОО педагогами-психологами</t>
  </si>
  <si>
    <t>Обеспеченность ДОО учителями-логопедами</t>
  </si>
  <si>
    <t>Обеспеченность ДОО музыкальными руководителями</t>
  </si>
  <si>
    <t>Обеспеченность ДОО инструкторами по физкультуре</t>
  </si>
  <si>
    <t>Количество воспитанников в расчете на одного медицинского работника</t>
  </si>
  <si>
    <t>Наличие тревожной кнопки или другой охранной сигнализации</t>
  </si>
  <si>
    <t>Доля детей, пользующихся услугами бассейна</t>
  </si>
  <si>
    <t>Оценка состояния пищеблока, указанная в Акте проверки готовности ДОО к 2014-2015 учебному году</t>
  </si>
  <si>
    <t>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t>
  </si>
  <si>
    <t>Отношение среднего размера родительской платы за услуги ДОО к среднему размеру родительской платы за услуги ДОО в Чеченской Республике</t>
  </si>
  <si>
    <t>Наличие функционирующего официального сайта ДОО в сети Интернет</t>
  </si>
  <si>
    <t>Наличие на официальном сайте ДОО учредительной и контактной информации</t>
  </si>
  <si>
    <t>Наличие  на официальном сайте ДОО сведений о педагогических работниках</t>
  </si>
  <si>
    <t>Наличие на официальном сайте ДОО информации о системе управления ДОО</t>
  </si>
  <si>
    <t>Наличие на официальном сайте отчета о результатах самообследования ДОО</t>
  </si>
  <si>
    <t>Наличие на официальном сайте информации о материально-техническом обеспечении образовательной деятельности в ДОО.</t>
  </si>
  <si>
    <t>Наличие на официальном сайте ДОО данных об образовательной программе и методических материалах.</t>
  </si>
  <si>
    <t>Наличие на официальном сайте информации о предписаниях надзорных органов, отчетов об исполнении таких предписаний.</t>
  </si>
  <si>
    <t>Наличие на официальном сайте ДОО электронной формы обратной связи (для отправки жалоб, предложений и пр.)</t>
  </si>
  <si>
    <t xml:space="preserve">Наличие в открытом доступе ежегодного публичного доклада ДОО </t>
  </si>
  <si>
    <t>Наличие функционирующего в ДОО коллегиального органа управления с участием общественности</t>
  </si>
  <si>
    <t>Наличие системы самообследования ДОО</t>
  </si>
  <si>
    <t>Доля сотрудников ДОО, переведенных на эффективный контракт</t>
  </si>
  <si>
    <t xml:space="preserve">Сводный рейтинг ДОУ </t>
  </si>
  <si>
    <t>Доля открытых вакансий педагогических работников от общего числа педагогических ставок в ДОО</t>
  </si>
  <si>
    <t>П3.12.=ИД43/(ИД34*0,0083+ИД36*0,11+ИД38*0,0042)</t>
  </si>
  <si>
    <t>Площадь групповой (игровой) комнаты в расчете на одного воспитанника</t>
  </si>
  <si>
    <t>П4.20.=(ИД69/ИД5)*100</t>
  </si>
  <si>
    <t>ИД85.1</t>
  </si>
  <si>
    <t>ИД85.2</t>
  </si>
  <si>
    <t>ИД85.3</t>
  </si>
  <si>
    <t>ИД85.4</t>
  </si>
  <si>
    <t>ИД85.5</t>
  </si>
  <si>
    <t>ИД87.1</t>
  </si>
  <si>
    <t>ИД87.2</t>
  </si>
  <si>
    <t>ИД90.1</t>
  </si>
  <si>
    <t>ИД90.2</t>
  </si>
  <si>
    <t>ИД90.3</t>
  </si>
  <si>
    <t>К6.2.1.</t>
  </si>
  <si>
    <t>К6.2.2.</t>
  </si>
  <si>
    <t>К6.2.3.</t>
  </si>
  <si>
    <t>К6.2.4.</t>
  </si>
  <si>
    <t>К6.2.5.</t>
  </si>
  <si>
    <t>К6.4.1.</t>
  </si>
  <si>
    <t>К6.4.2.</t>
  </si>
  <si>
    <t>К6.7.1.</t>
  </si>
  <si>
    <t>К6.7.2.</t>
  </si>
  <si>
    <t>К6.7.3.</t>
  </si>
  <si>
    <t>П7.9.=(ИД105/ИД104)*100</t>
  </si>
  <si>
    <t>П3.1.=(ИД21/ИД20)*100%</t>
  </si>
  <si>
    <t>Количество несчастных случаев, отравлений и травм, полученных воспитанниками во время пребывания в ДОО (на 100 воcпитанников) в отчётном году</t>
  </si>
  <si>
    <t>П2.2=(ИД16/ИД5)*100</t>
  </si>
  <si>
    <t>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t>
  </si>
  <si>
    <t>Наличие учителей-логопедов в ДОО в отчетном году</t>
  </si>
  <si>
    <t>П3.13.=ИД44</t>
  </si>
  <si>
    <t>видов учреждений</t>
  </si>
  <si>
    <t>Общий рейтинг дошкольных образовательных учреждений по сводной оценке</t>
  </si>
  <si>
    <t>Является ли здание ДОО аварийным</t>
  </si>
  <si>
    <t>П3.16.=ИД5/ИД49</t>
  </si>
  <si>
    <t>Количество разновидностей партнерских организаций, с которыми ДОО реализует совместные познавательные мероприятия</t>
  </si>
  <si>
    <r>
      <t xml:space="preserve">Наличие воспитанников, ставших победителями муниципальных, региональных, всероссийских или международных массовых мероприятий </t>
    </r>
    <r>
      <rPr>
        <sz val="11"/>
        <rFont val="Times New Roman"/>
        <family val="1"/>
        <charset val="204"/>
      </rPr>
      <t>в отчетном году</t>
    </r>
  </si>
  <si>
    <t>Количество используемых в ДОО вариативных форм дошкольного образования в отчетном году</t>
  </si>
  <si>
    <t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t>
  </si>
  <si>
    <t>Оценка обеспеченности ДОО игрушками и дидактическими материалами, указанная в Акте проверки готовности ДОО к 2014-2015 учебному году</t>
  </si>
  <si>
    <t>Количество используемых дополнительных форм информирования родителей</t>
  </si>
  <si>
    <t>Количество познавательных мероприятий, проведенных ДОО совместно с родителями воспитанников, в отчетном году</t>
  </si>
  <si>
    <t>Наличие системы отопления</t>
  </si>
  <si>
    <t/>
  </si>
  <si>
    <t>Итум-Калинский МР</t>
  </si>
  <si>
    <t>Детский сад №1 «Цветы жизни» с. Итум-Кали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</si>
</sst>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b/>
      <sz val="12"/>
      <color theme="1"/>
      <name val="Times New Roman"/>
      <family val="1"/>
      <charset val="204"/>
    </font>
    <font>
      <sz val="11"/>
      <color theme="1"/>
      <name val="Times New Roman"/>
      <family val="1"/>
      <charset val="204"/>
    </font>
    <font>
      <b/>
      <sz val="16"/>
      <color theme="1"/>
      <name val="Times New Roman"/>
      <family val="1"/>
      <charset val="204"/>
    </font>
    <font>
      <sz val="16"/>
      <color theme="1"/>
      <name val="Times New Roman"/>
      <family val="1"/>
      <charset val="204"/>
    </font>
    <font>
      <b/>
      <sz val="11"/>
      <color rgb="FFFF0000"/>
      <name val="Times New Roman"/>
      <family val="1"/>
      <charset val="204"/>
    </font>
    <font>
      <b/>
      <sz val="11"/>
      <color theme="1"/>
      <name val="Times New Roman"/>
      <family val="1"/>
      <charset val="204"/>
    </font>
    <font>
      <b/>
      <sz val="11"/>
      <color rgb="FFC00000"/>
      <name val="Times New Roman"/>
      <family val="1"/>
      <charset val="204"/>
    </font>
    <font>
      <strike/>
      <sz val="11"/>
      <color theme="1"/>
      <name val="Times New Roman"/>
      <family val="1"/>
      <charset val="204"/>
    </font>
    <font>
      <sz val="11"/>
      <name val="Times New Roman"/>
      <family val="1"/>
      <charset val="204"/>
    </font>
    <font>
      <b/>
      <sz val="11"/>
      <name val="Times New Roman"/>
      <family val="1"/>
      <charset val="204"/>
    </font>
    <font>
      <sz val="8"/>
      <name val="Arial"/>
      <family val="2"/>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1" fillId="0" borderId="0"/>
  </cellStyleXfs>
  <cellXfs count="154">
    <xf numFmtId="0" fontId="0" fillId="0" borderId="0" xfId="0"/>
    <xf numFmtId="0" fontId="2" fillId="0" borderId="0" xfId="0" applyFont="1" applyAlignment="1">
      <alignment horizontal="left" vertical="top"/>
    </xf>
    <xf numFmtId="49" fontId="2" fillId="0" borderId="1" xfId="0" applyNumberFormat="1" applyFont="1" applyBorder="1" applyAlignment="1">
      <alignment horizontal="left" vertical="top" wrapText="1"/>
    </xf>
    <xf numFmtId="1" fontId="2" fillId="0" borderId="1" xfId="0" applyNumberFormat="1" applyFont="1" applyBorder="1" applyAlignment="1">
      <alignment horizontal="right" vertical="top" wrapText="1"/>
    </xf>
    <xf numFmtId="1" fontId="2" fillId="0" borderId="1"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1" fontId="2" fillId="0" borderId="1" xfId="0" applyNumberFormat="1" applyFont="1" applyFill="1" applyBorder="1" applyAlignment="1">
      <alignment horizontal="right" vertical="top" wrapText="1"/>
    </xf>
    <xf numFmtId="0" fontId="2" fillId="0" borderId="1" xfId="0" applyFont="1" applyFill="1" applyBorder="1" applyAlignment="1">
      <alignment horizontal="right" vertical="top" wrapText="1"/>
    </xf>
    <xf numFmtId="2"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0" fontId="2"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49" fontId="2" fillId="3"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49" fontId="2" fillId="4" borderId="1" xfId="0" applyNumberFormat="1" applyFont="1" applyFill="1" applyBorder="1" applyAlignment="1">
      <alignment horizontal="left" vertical="top" wrapText="1"/>
    </xf>
    <xf numFmtId="1"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7" fillId="0" borderId="1" xfId="0" applyFont="1" applyBorder="1" applyAlignment="1">
      <alignment horizontal="left" vertical="top" wrapText="1"/>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6"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0" xfId="0" applyFont="1" applyFill="1" applyAlignment="1">
      <alignment horizontal="left" vertical="top" wrapText="1"/>
    </xf>
    <xf numFmtId="0" fontId="2" fillId="2" borderId="5" xfId="0" applyFont="1" applyFill="1" applyBorder="1" applyAlignment="1">
      <alignment horizontal="left" vertical="top" wrapText="1"/>
    </xf>
    <xf numFmtId="1" fontId="2" fillId="4" borderId="1" xfId="0" applyNumberFormat="1" applyFont="1" applyFill="1" applyBorder="1" applyAlignment="1">
      <alignment horizontal="left" vertical="top" wrapText="1"/>
    </xf>
    <xf numFmtId="2" fontId="2" fillId="3" borderId="1" xfId="0" applyNumberFormat="1" applyFont="1" applyFill="1" applyBorder="1" applyAlignment="1">
      <alignment horizontal="left" vertical="top" wrapText="1"/>
    </xf>
    <xf numFmtId="1" fontId="2" fillId="3" borderId="1" xfId="0" applyNumberFormat="1" applyFont="1" applyFill="1" applyBorder="1" applyAlignment="1">
      <alignment horizontal="left" vertical="top" wrapText="1"/>
    </xf>
    <xf numFmtId="0" fontId="2" fillId="0" borderId="0" xfId="0" applyFont="1" applyAlignment="1">
      <alignment horizontal="right" vertical="top" wrapText="1"/>
    </xf>
    <xf numFmtId="0" fontId="2" fillId="2" borderId="5" xfId="0" applyFont="1" applyFill="1" applyBorder="1" applyAlignment="1">
      <alignment horizontal="right" vertical="top" wrapText="1"/>
    </xf>
    <xf numFmtId="0" fontId="2" fillId="4" borderId="1" xfId="0" applyFont="1" applyFill="1" applyBorder="1" applyAlignment="1">
      <alignment horizontal="right" vertical="top" wrapText="1"/>
    </xf>
    <xf numFmtId="49" fontId="2" fillId="3" borderId="1" xfId="0" applyNumberFormat="1" applyFont="1" applyFill="1" applyBorder="1" applyAlignment="1">
      <alignment horizontal="righ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49" fontId="2" fillId="5" borderId="1" xfId="0" applyNumberFormat="1" applyFont="1" applyFill="1" applyBorder="1" applyAlignment="1">
      <alignment horizontal="left" vertical="top" wrapText="1"/>
    </xf>
    <xf numFmtId="0" fontId="2" fillId="5" borderId="1" xfId="0" applyFont="1" applyFill="1" applyBorder="1" applyAlignment="1">
      <alignment horizontal="left" vertical="top" wrapText="1"/>
    </xf>
    <xf numFmtId="1" fontId="2" fillId="5" borderId="1" xfId="0" applyNumberFormat="1" applyFont="1" applyFill="1" applyBorder="1" applyAlignment="1">
      <alignment horizontal="left" vertical="top" wrapText="1"/>
    </xf>
    <xf numFmtId="0" fontId="5" fillId="5" borderId="1" xfId="0" applyFont="1" applyFill="1" applyBorder="1" applyAlignment="1">
      <alignment horizontal="left" vertical="top" wrapText="1"/>
    </xf>
    <xf numFmtId="0" fontId="2" fillId="5" borderId="1" xfId="0" applyFont="1" applyFill="1" applyBorder="1" applyAlignment="1">
      <alignment horizontal="right" vertical="top" wrapText="1"/>
    </xf>
    <xf numFmtId="0" fontId="5" fillId="5" borderId="1" xfId="0" applyFont="1" applyFill="1" applyBorder="1" applyAlignment="1">
      <alignment horizontal="right" vertical="top" wrapText="1"/>
    </xf>
    <xf numFmtId="0" fontId="9"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2" fillId="6" borderId="1" xfId="0" applyFont="1" applyFill="1" applyBorder="1" applyAlignment="1">
      <alignment horizontal="right" vertical="top" wrapText="1"/>
    </xf>
    <xf numFmtId="0" fontId="2" fillId="0" borderId="7" xfId="0" applyFont="1" applyFill="1" applyBorder="1" applyAlignment="1" applyProtection="1">
      <alignment horizontal="left" vertical="center" wrapText="1"/>
    </xf>
    <xf numFmtId="2" fontId="2" fillId="6" borderId="1" xfId="0" applyNumberFormat="1" applyFont="1" applyFill="1" applyBorder="1" applyAlignment="1">
      <alignment horizontal="left" vertical="top" wrapText="1"/>
    </xf>
    <xf numFmtId="2" fontId="2" fillId="3" borderId="1" xfId="0" applyNumberFormat="1" applyFont="1" applyFill="1" applyBorder="1" applyAlignment="1">
      <alignment horizontal="right" vertical="top" wrapText="1"/>
    </xf>
    <xf numFmtId="0" fontId="2" fillId="0" borderId="3" xfId="0" applyNumberFormat="1" applyFont="1" applyBorder="1" applyAlignment="1">
      <alignment horizontal="left" vertical="top" wrapText="1"/>
    </xf>
    <xf numFmtId="0" fontId="2" fillId="0" borderId="0" xfId="0" applyNumberFormat="1" applyFont="1" applyAlignment="1">
      <alignment wrapText="1"/>
    </xf>
    <xf numFmtId="0" fontId="2" fillId="0" borderId="0" xfId="0" applyFont="1" applyAlignment="1">
      <alignment wrapText="1"/>
    </xf>
    <xf numFmtId="49" fontId="2" fillId="0" borderId="0" xfId="0" applyNumberFormat="1" applyFont="1" applyAlignment="1">
      <alignment wrapText="1"/>
    </xf>
    <xf numFmtId="0" fontId="2" fillId="0" borderId="0" xfId="0" applyNumberFormat="1" applyFont="1" applyAlignment="1"/>
    <xf numFmtId="49" fontId="2" fillId="7" borderId="1" xfId="0" applyNumberFormat="1" applyFont="1" applyFill="1" applyBorder="1" applyAlignment="1">
      <alignment horizontal="left" vertical="top" wrapText="1"/>
    </xf>
    <xf numFmtId="49" fontId="2" fillId="0" borderId="1" xfId="0" applyNumberFormat="1" applyFont="1" applyBorder="1" applyAlignment="1">
      <alignment wrapText="1"/>
    </xf>
    <xf numFmtId="49" fontId="2" fillId="8" borderId="1" xfId="0" applyNumberFormat="1" applyFont="1" applyFill="1" applyBorder="1" applyAlignment="1">
      <alignment wrapText="1"/>
    </xf>
    <xf numFmtId="2" fontId="2" fillId="0" borderId="0" xfId="0" applyNumberFormat="1" applyFont="1" applyAlignment="1">
      <alignment horizontal="left" vertical="top" wrapText="1"/>
    </xf>
    <xf numFmtId="2" fontId="2" fillId="2" borderId="1" xfId="0" applyNumberFormat="1" applyFont="1" applyFill="1" applyBorder="1" applyAlignment="1">
      <alignment horizontal="center" vertical="top" wrapText="1"/>
    </xf>
    <xf numFmtId="2" fontId="2" fillId="5" borderId="1" xfId="0" applyNumberFormat="1" applyFont="1" applyFill="1" applyBorder="1" applyAlignment="1">
      <alignment horizontal="right" vertical="top" wrapText="1"/>
    </xf>
    <xf numFmtId="2" fontId="2" fillId="0" borderId="1" xfId="0" applyNumberFormat="1" applyFont="1" applyFill="1" applyBorder="1" applyAlignment="1">
      <alignment horizontal="left" vertical="top" wrapText="1"/>
    </xf>
    <xf numFmtId="2" fontId="2" fillId="4" borderId="1" xfId="0" applyNumberFormat="1" applyFont="1" applyFill="1" applyBorder="1" applyAlignment="1">
      <alignment horizontal="right" vertical="top" wrapText="1"/>
    </xf>
    <xf numFmtId="2" fontId="2" fillId="0" borderId="1" xfId="0" applyNumberFormat="1" applyFont="1" applyFill="1" applyBorder="1" applyAlignment="1">
      <alignment horizontal="right" vertical="top" wrapText="1"/>
    </xf>
    <xf numFmtId="0" fontId="2" fillId="0" borderId="1" xfId="0" applyNumberFormat="1" applyFont="1" applyBorder="1" applyAlignment="1">
      <alignment horizontal="right" vertical="center" wrapText="1"/>
    </xf>
    <xf numFmtId="0" fontId="2" fillId="0" borderId="1" xfId="0" applyNumberFormat="1" applyFont="1" applyFill="1" applyBorder="1" applyAlignment="1">
      <alignment horizontal="right" vertical="center" wrapText="1"/>
    </xf>
    <xf numFmtId="2" fontId="2" fillId="0" borderId="0" xfId="0" applyNumberFormat="1" applyFont="1" applyAlignment="1">
      <alignment horizontal="right" vertical="center" wrapText="1"/>
    </xf>
    <xf numFmtId="0" fontId="4" fillId="0" borderId="0" xfId="0" applyNumberFormat="1" applyFont="1" applyAlignment="1">
      <alignment horizontal="right" vertical="top"/>
    </xf>
    <xf numFmtId="0" fontId="2" fillId="0" borderId="0" xfId="0" applyNumberFormat="1" applyFont="1" applyAlignment="1">
      <alignment horizontal="right" vertical="top"/>
    </xf>
    <xf numFmtId="0" fontId="2" fillId="0" borderId="1" xfId="0" applyNumberFormat="1" applyFont="1" applyBorder="1" applyAlignment="1">
      <alignment horizontal="right" vertical="center"/>
    </xf>
    <xf numFmtId="0" fontId="2" fillId="3"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right" vertical="center"/>
    </xf>
    <xf numFmtId="1" fontId="2" fillId="0" borderId="1" xfId="0" applyNumberFormat="1" applyFont="1" applyBorder="1" applyAlignment="1">
      <alignment horizontal="right" vertical="center" wrapText="1"/>
    </xf>
    <xf numFmtId="0" fontId="2" fillId="0" borderId="1" xfId="0" applyNumberFormat="1" applyFont="1" applyBorder="1" applyAlignment="1">
      <alignment vertical="center" wrapText="1"/>
    </xf>
    <xf numFmtId="0" fontId="3" fillId="0" borderId="0" xfId="0" applyFont="1" applyAlignment="1">
      <alignment horizontal="left" vertical="center"/>
    </xf>
    <xf numFmtId="0" fontId="4" fillId="0" borderId="0" xfId="0" applyNumberFormat="1" applyFont="1" applyAlignment="1">
      <alignment horizontal="left" vertical="center"/>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0" fontId="2" fillId="8" borderId="1" xfId="0" applyNumberFormat="1" applyFont="1" applyFill="1" applyBorder="1" applyAlignment="1">
      <alignment horizontal="left" vertical="center" wrapText="1"/>
    </xf>
    <xf numFmtId="0" fontId="2" fillId="0" borderId="0" xfId="0" applyNumberFormat="1" applyFont="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0" fontId="2" fillId="0" borderId="0" xfId="0" applyFont="1" applyAlignment="1">
      <alignment horizontal="center" vertical="center"/>
    </xf>
    <xf numFmtId="0" fontId="2" fillId="8" borderId="1" xfId="0" applyNumberFormat="1" applyFont="1" applyFill="1" applyBorder="1" applyAlignment="1">
      <alignment horizontal="right" vertical="center"/>
    </xf>
    <xf numFmtId="49" fontId="3" fillId="0" borderId="0" xfId="0" applyNumberFormat="1" applyFont="1" applyAlignment="1">
      <alignment horizontal="left" vertical="top"/>
    </xf>
    <xf numFmtId="0" fontId="1" fillId="0" borderId="0" xfId="0" applyNumberFormat="1" applyFont="1" applyAlignment="1">
      <alignment horizontal="left" vertical="center"/>
    </xf>
    <xf numFmtId="0"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2" fillId="7" borderId="1" xfId="0" applyNumberFormat="1" applyFont="1" applyFill="1" applyBorder="1" applyAlignment="1">
      <alignment horizontal="left" vertical="center" wrapText="1"/>
    </xf>
    <xf numFmtId="0" fontId="2" fillId="7" borderId="1" xfId="0" applyNumberFormat="1"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7" borderId="1" xfId="0" applyNumberFormat="1" applyFont="1" applyFill="1" applyBorder="1" applyAlignment="1">
      <alignment horizontal="right" vertical="center"/>
    </xf>
    <xf numFmtId="49" fontId="2" fillId="0" borderId="1" xfId="0" applyNumberFormat="1" applyFont="1" applyBorder="1" applyAlignment="1">
      <alignment vertical="center" wrapText="1"/>
    </xf>
    <xf numFmtId="2" fontId="2" fillId="8" borderId="1" xfId="0" applyNumberFormat="1" applyFont="1" applyFill="1" applyBorder="1" applyAlignment="1">
      <alignment vertical="center" wrapText="1"/>
    </xf>
    <xf numFmtId="0" fontId="2" fillId="8" borderId="1" xfId="0" applyNumberFormat="1" applyFont="1" applyFill="1" applyBorder="1" applyAlignment="1">
      <alignment vertical="center" wrapText="1"/>
    </xf>
    <xf numFmtId="0" fontId="2" fillId="0" borderId="1" xfId="0" applyFont="1" applyBorder="1" applyAlignment="1">
      <alignment horizontal="right" vertical="center" wrapText="1"/>
    </xf>
    <xf numFmtId="0" fontId="2" fillId="0" borderId="0" xfId="0" applyFont="1" applyAlignment="1">
      <alignment horizontal="center" vertical="center" wrapText="1"/>
    </xf>
    <xf numFmtId="164" fontId="2" fillId="0" borderId="1" xfId="0" applyNumberFormat="1" applyFont="1" applyBorder="1" applyAlignment="1">
      <alignment horizontal="right" vertical="center" wrapText="1"/>
    </xf>
    <xf numFmtId="1" fontId="2" fillId="7" borderId="1" xfId="0" applyNumberFormat="1" applyFont="1" applyFill="1" applyBorder="1" applyAlignment="1">
      <alignment horizontal="right" vertical="center" wrapText="1"/>
    </xf>
    <xf numFmtId="1" fontId="2" fillId="0" borderId="1" xfId="0" applyNumberFormat="1" applyFont="1" applyFill="1" applyBorder="1" applyAlignment="1">
      <alignment horizontal="right" vertical="center" wrapText="1"/>
    </xf>
    <xf numFmtId="1" fontId="2" fillId="8" borderId="1" xfId="0" applyNumberFormat="1" applyFont="1" applyFill="1" applyBorder="1" applyAlignment="1">
      <alignment horizontal="right" vertical="center" wrapText="1"/>
    </xf>
    <xf numFmtId="0" fontId="6" fillId="7" borderId="3" xfId="0" applyNumberFormat="1" applyFont="1" applyFill="1" applyBorder="1" applyAlignment="1">
      <alignment horizontal="center" vertical="center" wrapText="1"/>
    </xf>
    <xf numFmtId="0" fontId="6" fillId="9" borderId="1" xfId="0" applyNumberFormat="1" applyFont="1" applyFill="1" applyBorder="1" applyAlignment="1">
      <alignment horizontal="center" vertical="center" wrapText="1"/>
    </xf>
    <xf numFmtId="2" fontId="2" fillId="0" borderId="8" xfId="0" applyNumberFormat="1" applyFont="1" applyBorder="1" applyAlignment="1">
      <alignment horizontal="right" vertical="center" wrapText="1"/>
    </xf>
    <xf numFmtId="2" fontId="2" fillId="7" borderId="5" xfId="0" applyNumberFormat="1" applyFont="1" applyFill="1" applyBorder="1" applyAlignment="1">
      <alignment horizontal="right" vertical="center" wrapText="1"/>
    </xf>
    <xf numFmtId="2" fontId="2" fillId="0" borderId="5" xfId="0" applyNumberFormat="1" applyFont="1" applyBorder="1" applyAlignment="1">
      <alignment horizontal="right" vertical="center" wrapText="1"/>
    </xf>
    <xf numFmtId="2" fontId="2" fillId="8" borderId="5" xfId="0" applyNumberFormat="1" applyFont="1" applyFill="1" applyBorder="1" applyAlignment="1">
      <alignment horizontal="right" vertical="center" wrapText="1"/>
    </xf>
    <xf numFmtId="1" fontId="2" fillId="0" borderId="7" xfId="0" applyNumberFormat="1" applyFont="1" applyBorder="1" applyAlignment="1">
      <alignment horizontal="right" vertical="center" wrapText="1"/>
    </xf>
    <xf numFmtId="1" fontId="2" fillId="0" borderId="7" xfId="0" applyNumberFormat="1" applyFont="1" applyFill="1" applyBorder="1" applyAlignment="1">
      <alignment horizontal="right" vertical="center" wrapText="1"/>
    </xf>
    <xf numFmtId="2" fontId="2" fillId="0" borderId="0" xfId="0" applyNumberFormat="1" applyFont="1" applyFill="1" applyBorder="1" applyAlignment="1">
      <alignment horizontal="right" vertical="center"/>
    </xf>
    <xf numFmtId="2" fontId="2" fillId="0" borderId="0" xfId="0" applyNumberFormat="1" applyFont="1" applyBorder="1" applyAlignment="1">
      <alignment horizontal="right" vertical="center" wrapText="1"/>
    </xf>
    <xf numFmtId="0" fontId="6" fillId="0" borderId="8" xfId="0" applyNumberFormat="1" applyFont="1" applyBorder="1" applyAlignment="1">
      <alignment horizontal="center" vertical="center" wrapText="1"/>
    </xf>
    <xf numFmtId="2" fontId="2" fillId="0" borderId="9" xfId="0" applyNumberFormat="1" applyFont="1" applyBorder="1" applyAlignment="1">
      <alignment horizontal="right" vertical="center" wrapText="1"/>
    </xf>
    <xf numFmtId="0" fontId="2" fillId="0" borderId="0" xfId="0" applyNumberFormat="1" applyFont="1" applyFill="1" applyAlignment="1">
      <alignment vertical="center"/>
    </xf>
    <xf numFmtId="0" fontId="2" fillId="0" borderId="0" xfId="0" applyNumberFormat="1" applyFont="1" applyAlignment="1">
      <alignment vertical="center" wrapText="1"/>
    </xf>
    <xf numFmtId="0" fontId="2" fillId="0" borderId="3" xfId="0" applyNumberFormat="1" applyFont="1" applyBorder="1" applyAlignment="1">
      <alignment horizontal="left" vertical="center" wrapText="1"/>
    </xf>
    <xf numFmtId="1" fontId="3" fillId="0" borderId="5" xfId="0" applyNumberFormat="1" applyFont="1" applyBorder="1" applyAlignment="1">
      <alignment horizontal="right" vertical="center" wrapText="1"/>
    </xf>
    <xf numFmtId="1" fontId="3" fillId="0" borderId="1" xfId="0" applyNumberFormat="1" applyFont="1" applyBorder="1" applyAlignment="1">
      <alignment horizontal="right" vertical="center" wrapText="1"/>
    </xf>
    <xf numFmtId="49" fontId="2" fillId="0" borderId="0" xfId="0" applyNumberFormat="1" applyFont="1" applyFill="1" applyAlignment="1">
      <alignment wrapText="1"/>
    </xf>
    <xf numFmtId="0" fontId="2" fillId="0" borderId="0" xfId="0" applyNumberFormat="1" applyFont="1" applyFill="1" applyAlignment="1">
      <alignment wrapText="1"/>
    </xf>
    <xf numFmtId="0" fontId="2" fillId="0" borderId="0" xfId="0" applyNumberFormat="1" applyFont="1" applyFill="1" applyAlignment="1">
      <alignment vertical="center" wrapText="1"/>
    </xf>
    <xf numFmtId="2" fontId="2" fillId="0" borderId="0" xfId="0" applyNumberFormat="1" applyFont="1" applyFill="1" applyAlignment="1">
      <alignment horizontal="right" vertical="center" wrapText="1"/>
    </xf>
    <xf numFmtId="0" fontId="2" fillId="0" borderId="0" xfId="0" applyFont="1" applyFill="1" applyAlignment="1">
      <alignment wrapText="1"/>
    </xf>
    <xf numFmtId="0" fontId="2" fillId="0" borderId="0" xfId="0" applyNumberFormat="1" applyFont="1" applyFill="1" applyAlignment="1">
      <alignment horizontal="right" vertical="top"/>
    </xf>
    <xf numFmtId="164" fontId="2" fillId="0" borderId="0" xfId="0" applyNumberFormat="1" applyFont="1" applyAlignment="1">
      <alignment horizontal="right" vertical="center" wrapText="1"/>
    </xf>
    <xf numFmtId="0" fontId="1" fillId="0" borderId="0" xfId="0" applyNumberFormat="1" applyFont="1" applyFill="1" applyAlignment="1">
      <alignment horizontal="left" vertical="top" wrapText="1"/>
    </xf>
    <xf numFmtId="164" fontId="6" fillId="0" borderId="1" xfId="0" applyNumberFormat="1" applyFont="1" applyBorder="1" applyAlignment="1">
      <alignment horizontal="center" vertical="center" wrapText="1"/>
    </xf>
    <xf numFmtId="165" fontId="2" fillId="0" borderId="0" xfId="0" applyNumberFormat="1" applyFont="1" applyFill="1" applyBorder="1" applyAlignment="1">
      <alignment horizontal="right" vertical="center"/>
    </xf>
    <xf numFmtId="165" fontId="2" fillId="0" borderId="9" xfId="0" applyNumberFormat="1" applyFont="1" applyBorder="1" applyAlignment="1">
      <alignment horizontal="right" vertical="center" wrapText="1"/>
    </xf>
    <xf numFmtId="165" fontId="6" fillId="0" borderId="8" xfId="0" applyNumberFormat="1" applyFont="1" applyBorder="1" applyAlignment="1">
      <alignment horizontal="center" vertical="center" wrapText="1"/>
    </xf>
    <xf numFmtId="165" fontId="2"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2" fillId="7" borderId="5" xfId="0" applyNumberFormat="1" applyFont="1" applyFill="1" applyBorder="1" applyAlignment="1">
      <alignment horizontal="right" vertical="center" wrapText="1"/>
    </xf>
    <xf numFmtId="165" fontId="2" fillId="0" borderId="5" xfId="0" applyNumberFormat="1" applyFont="1" applyBorder="1" applyAlignment="1">
      <alignment horizontal="right" vertical="center" wrapText="1"/>
    </xf>
    <xf numFmtId="165" fontId="2" fillId="8" borderId="5" xfId="0" applyNumberFormat="1" applyFont="1" applyFill="1" applyBorder="1" applyAlignment="1">
      <alignment horizontal="right" vertical="center" wrapText="1"/>
    </xf>
    <xf numFmtId="165" fontId="2" fillId="0" borderId="0" xfId="0" applyNumberFormat="1" applyFont="1" applyFill="1" applyAlignment="1">
      <alignment horizontal="right" vertical="center" wrapText="1"/>
    </xf>
    <xf numFmtId="165" fontId="2" fillId="0" borderId="0" xfId="0" applyNumberFormat="1" applyFont="1" applyAlignment="1">
      <alignment horizontal="right" vertical="center" wrapText="1"/>
    </xf>
    <xf numFmtId="49" fontId="6" fillId="0" borderId="1" xfId="0" applyNumberFormat="1" applyFont="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2" fillId="2" borderId="5" xfId="0" applyFont="1" applyFill="1" applyBorder="1" applyAlignment="1">
      <alignment horizontal="right" vertical="top" wrapText="1"/>
    </xf>
    <xf numFmtId="0" fontId="2" fillId="2" borderId="6" xfId="0" applyFont="1" applyFill="1" applyBorder="1" applyAlignment="1">
      <alignment horizontal="right" vertical="top" wrapText="1"/>
    </xf>
    <xf numFmtId="0" fontId="2" fillId="2" borderId="7" xfId="0" applyFont="1" applyFill="1" applyBorder="1" applyAlignment="1">
      <alignment horizontal="right" vertical="top" wrapText="1"/>
    </xf>
    <xf numFmtId="49" fontId="3" fillId="0" borderId="0" xfId="0" applyNumberFormat="1" applyFont="1" applyAlignment="1">
      <alignment horizontal="center" vertical="top" wrapText="1"/>
    </xf>
  </cellXfs>
  <cellStyles count="2">
    <cellStyle name="Обычный" xfId="0" builtinId="0"/>
    <cellStyle name="Обычный 2" xfId="1"/>
  </cellStyles>
  <dxfs count="7">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t>Рейтинг</a:t>
            </a:r>
            <a:r>
              <a:rPr lang="ru-RU" sz="1400" baseline="0"/>
              <a:t> д/с №1 «Цветы жизни» с. Итум-Кали</a:t>
            </a:r>
            <a:endParaRPr lang="ru-RU" sz="1400"/>
          </a:p>
        </c:rich>
      </c:tx>
      <c:layout/>
      <c:overlay val="0"/>
    </c:title>
    <c:autoTitleDeleted val="0"/>
    <c:plotArea>
      <c:layout/>
      <c:barChart>
        <c:barDir val="col"/>
        <c:grouping val="clustered"/>
        <c:varyColors val="0"/>
        <c:ser>
          <c:idx val="0"/>
          <c:order val="0"/>
          <c:invertIfNegative val="0"/>
          <c:dPt>
            <c:idx val="0"/>
            <c:invertIfNegative val="0"/>
            <c:bubble3D val="0"/>
            <c:spPr>
              <a:solidFill>
                <a:schemeClr val="accent2">
                  <a:lumMod val="75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'Общий рейтинг (отч.)'!$C$3:$J$3</c:f>
              <c:strCache>
                <c:ptCount val="8"/>
                <c:pt idx="0">
                  <c:v>Сводная оценка</c:v>
                </c:pt>
                <c:pt idx="1">
                  <c:v>К1</c:v>
                </c:pt>
                <c:pt idx="2">
                  <c:v>К2</c:v>
                </c:pt>
                <c:pt idx="3">
                  <c:v>К3</c:v>
                </c:pt>
                <c:pt idx="4">
                  <c:v>К4</c:v>
                </c:pt>
                <c:pt idx="5">
                  <c:v>К5</c:v>
                </c:pt>
                <c:pt idx="6">
                  <c:v>К6</c:v>
                </c:pt>
                <c:pt idx="7">
                  <c:v>К7</c:v>
                </c:pt>
              </c:strCache>
            </c:strRef>
          </c:cat>
          <c:val>
            <c:numRef>
              <c:f>'Общий рейтинг (отч.)'!$C$4:$J$4</c:f>
              <c:numCache>
                <c:formatCode>0.0</c:formatCode>
                <c:ptCount val="8"/>
                <c:pt idx="0">
                  <c:v>57.582999999999998</c:v>
                </c:pt>
                <c:pt idx="1">
                  <c:v>40</c:v>
                </c:pt>
                <c:pt idx="2">
                  <c:v>100</c:v>
                </c:pt>
                <c:pt idx="3">
                  <c:v>38</c:v>
                </c:pt>
                <c:pt idx="4">
                  <c:v>67</c:v>
                </c:pt>
                <c:pt idx="5">
                  <c:v>75</c:v>
                </c:pt>
                <c:pt idx="6">
                  <c:v>38.33</c:v>
                </c:pt>
                <c:pt idx="7">
                  <c:v>60</c:v>
                </c:pt>
              </c:numCache>
            </c:numRef>
          </c:val>
        </c:ser>
        <c:dLbls>
          <c:showLegendKey val="0"/>
          <c:showVal val="0"/>
          <c:showCatName val="0"/>
          <c:showSerName val="0"/>
          <c:showPercent val="0"/>
          <c:showBubbleSize val="0"/>
        </c:dLbls>
        <c:gapWidth val="150"/>
        <c:axId val="166713984"/>
        <c:axId val="166715776"/>
      </c:barChart>
      <c:catAx>
        <c:axId val="166713984"/>
        <c:scaling>
          <c:orientation val="minMax"/>
        </c:scaling>
        <c:delete val="0"/>
        <c:axPos val="b"/>
        <c:numFmt formatCode="General" sourceLinked="0"/>
        <c:majorTickMark val="none"/>
        <c:minorTickMark val="none"/>
        <c:tickLblPos val="nextTo"/>
        <c:crossAx val="166715776"/>
        <c:crosses val="autoZero"/>
        <c:auto val="1"/>
        <c:lblAlgn val="ctr"/>
        <c:lblOffset val="100"/>
        <c:noMultiLvlLbl val="0"/>
      </c:catAx>
      <c:valAx>
        <c:axId val="166715776"/>
        <c:scaling>
          <c:orientation val="minMax"/>
          <c:max val="100"/>
        </c:scaling>
        <c:delete val="0"/>
        <c:axPos val="l"/>
        <c:numFmt formatCode="0" sourceLinked="0"/>
        <c:majorTickMark val="none"/>
        <c:minorTickMark val="none"/>
        <c:tickLblPos val="nextTo"/>
        <c:crossAx val="16671398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Баллы д/с №1 «Цветы жизни» с. Итум-Кали </a:t>
            </a:r>
            <a:r>
              <a:rPr lang="ru-RU" sz="1200" baseline="0"/>
              <a:t>по отдельным направлениям независимой оценки</a:t>
            </a:r>
            <a:endParaRPr lang="ru-RU" sz="1200"/>
          </a:p>
        </c:rich>
      </c:tx>
      <c:layout/>
      <c:overlay val="0"/>
    </c:title>
    <c:autoTitleDeleted val="0"/>
    <c:plotArea>
      <c:layout/>
      <c:radarChart>
        <c:radarStyle val="marker"/>
        <c:varyColors val="0"/>
        <c:ser>
          <c:idx val="0"/>
          <c:order val="0"/>
          <c:marker>
            <c:symbol val="circle"/>
            <c:size val="5"/>
          </c:marker>
          <c:dLbls>
            <c:dLbl>
              <c:idx val="0"/>
              <c:layout>
                <c:manualLayout>
                  <c:x val="1.9444444444444445E-2"/>
                  <c:y val="3.284807377907800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5"/>
                  <c:y val="0"/>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a:lstStyle/>
              <a:p>
                <a:pPr>
                  <a:defRPr sz="1200" b="1">
                    <a:solidFill>
                      <a:schemeClr val="tx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'Общий рейтинг (отч.)'!$D$3:$J$3</c:f>
              <c:strCache>
                <c:ptCount val="7"/>
                <c:pt idx="0">
                  <c:v>К1</c:v>
                </c:pt>
                <c:pt idx="1">
                  <c:v>К2</c:v>
                </c:pt>
                <c:pt idx="2">
                  <c:v>К3</c:v>
                </c:pt>
                <c:pt idx="3">
                  <c:v>К4</c:v>
                </c:pt>
                <c:pt idx="4">
                  <c:v>К5</c:v>
                </c:pt>
                <c:pt idx="5">
                  <c:v>К6</c:v>
                </c:pt>
                <c:pt idx="6">
                  <c:v>К7</c:v>
                </c:pt>
              </c:strCache>
            </c:strRef>
          </c:cat>
          <c:val>
            <c:numRef>
              <c:f>'Общий рейтинг (отч.)'!$D$4:$J$4</c:f>
              <c:numCache>
                <c:formatCode>0.0</c:formatCode>
                <c:ptCount val="7"/>
                <c:pt idx="0">
                  <c:v>40</c:v>
                </c:pt>
                <c:pt idx="1">
                  <c:v>100</c:v>
                </c:pt>
                <c:pt idx="2">
                  <c:v>38</c:v>
                </c:pt>
                <c:pt idx="3">
                  <c:v>67</c:v>
                </c:pt>
                <c:pt idx="4">
                  <c:v>75</c:v>
                </c:pt>
                <c:pt idx="5">
                  <c:v>38.33</c:v>
                </c:pt>
                <c:pt idx="6">
                  <c:v>60</c:v>
                </c:pt>
              </c:numCache>
            </c:numRef>
          </c:val>
        </c:ser>
        <c:dLbls>
          <c:showLegendKey val="0"/>
          <c:showVal val="0"/>
          <c:showCatName val="0"/>
          <c:showSerName val="0"/>
          <c:showPercent val="0"/>
          <c:showBubbleSize val="0"/>
        </c:dLbls>
        <c:axId val="122516224"/>
        <c:axId val="122517760"/>
      </c:radarChart>
      <c:catAx>
        <c:axId val="122516224"/>
        <c:scaling>
          <c:orientation val="minMax"/>
        </c:scaling>
        <c:delete val="0"/>
        <c:axPos val="b"/>
        <c:majorGridlines/>
        <c:numFmt formatCode="General" sourceLinked="0"/>
        <c:majorTickMark val="none"/>
        <c:minorTickMark val="none"/>
        <c:tickLblPos val="nextTo"/>
        <c:spPr>
          <a:ln w="9525">
            <a:noFill/>
          </a:ln>
        </c:spPr>
        <c:crossAx val="122517760"/>
        <c:crosses val="autoZero"/>
        <c:auto val="1"/>
        <c:lblAlgn val="ctr"/>
        <c:lblOffset val="100"/>
        <c:noMultiLvlLbl val="0"/>
      </c:catAx>
      <c:valAx>
        <c:axId val="122517760"/>
        <c:scaling>
          <c:orientation val="minMax"/>
          <c:max val="100"/>
        </c:scaling>
        <c:delete val="0"/>
        <c:axPos val="l"/>
        <c:majorGridlines/>
        <c:numFmt formatCode="0" sourceLinked="0"/>
        <c:majorTickMark val="none"/>
        <c:minorTickMark val="none"/>
        <c:tickLblPos val="nextTo"/>
        <c:crossAx val="12251622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ru-RU"/>
              <a:t>"Вклад" каждого</a:t>
            </a:r>
            <a:r>
              <a:rPr lang="ru-RU" baseline="0"/>
              <a:t> направления в сводную независимую оценку</a:t>
            </a:r>
          </a:p>
        </c:rich>
      </c:tx>
      <c:overlay val="0"/>
    </c:title>
    <c:autoTitleDeleted val="0"/>
    <c:plotArea>
      <c:layout/>
      <c:barChart>
        <c:barDir val="col"/>
        <c:grouping val="stacked"/>
        <c:varyColors val="0"/>
        <c:ser>
          <c:idx val="0"/>
          <c:order val="0"/>
          <c:tx>
            <c:strRef>
              <c:f>' Гист. с накопл. (отч.)'!$B$7</c:f>
              <c:strCache>
                <c:ptCount val="1"/>
                <c:pt idx="0">
                  <c:v>К1</c:v>
                </c:pt>
              </c:strCache>
            </c:strRef>
          </c:tx>
          <c:invertIfNegative val="0"/>
          <c:dLbls>
            <c:spPr>
              <a:noFill/>
              <a:ln>
                <a:noFill/>
              </a:ln>
              <a:effectLst/>
            </c:spPr>
            <c:txPr>
              <a:bodyPr/>
              <a:lstStyle/>
              <a:p>
                <a:pPr>
                  <a:defRPr sz="16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 Гист. с накопл. (отч.)'!$E$4</c:f>
              <c:strCache>
                <c:ptCount val="1"/>
                <c:pt idx="0">
                  <c:v>Детский сад №1 «Цветы жизни» с. Итум-Кали</c:v>
                </c:pt>
              </c:strCache>
            </c:strRef>
          </c:cat>
          <c:val>
            <c:numRef>
              <c:f>' Гист. с накопл. (отч.)'!$E$7</c:f>
              <c:numCache>
                <c:formatCode>0</c:formatCode>
                <c:ptCount val="1"/>
                <c:pt idx="0">
                  <c:v>8</c:v>
                </c:pt>
              </c:numCache>
            </c:numRef>
          </c:val>
        </c:ser>
        <c:ser>
          <c:idx val="1"/>
          <c:order val="1"/>
          <c:tx>
            <c:strRef>
              <c:f>' Гист. с накопл. (отч.)'!$B$20</c:f>
              <c:strCache>
                <c:ptCount val="1"/>
                <c:pt idx="0">
                  <c:v>К2</c:v>
                </c:pt>
              </c:strCache>
            </c:strRef>
          </c:tx>
          <c:invertIfNegative val="0"/>
          <c:dLbls>
            <c:spPr>
              <a:noFill/>
              <a:ln>
                <a:noFill/>
              </a:ln>
              <a:effectLst/>
            </c:spPr>
            <c:txPr>
              <a:bodyPr/>
              <a:lstStyle/>
              <a:p>
                <a:pPr>
                  <a:defRPr sz="16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 Гист. с накопл. (отч.)'!$E$4</c:f>
              <c:strCache>
                <c:ptCount val="1"/>
                <c:pt idx="0">
                  <c:v>Детский сад №1 «Цветы жизни» с. Итум-Кали</c:v>
                </c:pt>
              </c:strCache>
            </c:strRef>
          </c:cat>
          <c:val>
            <c:numRef>
              <c:f>' Гист. с накопл. (отч.)'!$E$20</c:f>
              <c:numCache>
                <c:formatCode>0</c:formatCode>
                <c:ptCount val="1"/>
                <c:pt idx="0">
                  <c:v>15</c:v>
                </c:pt>
              </c:numCache>
            </c:numRef>
          </c:val>
        </c:ser>
        <c:ser>
          <c:idx val="2"/>
          <c:order val="2"/>
          <c:tx>
            <c:strRef>
              <c:f>' Гист. с накопл. (отч.)'!$B$26</c:f>
              <c:strCache>
                <c:ptCount val="1"/>
                <c:pt idx="0">
                  <c:v>К3</c:v>
                </c:pt>
              </c:strCache>
            </c:strRef>
          </c:tx>
          <c:invertIfNegative val="0"/>
          <c:dLbls>
            <c:spPr>
              <a:noFill/>
              <a:ln>
                <a:noFill/>
              </a:ln>
              <a:effectLst/>
            </c:spPr>
            <c:txPr>
              <a:bodyPr/>
              <a:lstStyle/>
              <a:p>
                <a:pPr>
                  <a:defRPr sz="16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 Гист. с накопл. (отч.)'!$E$4</c:f>
              <c:strCache>
                <c:ptCount val="1"/>
                <c:pt idx="0">
                  <c:v>Детский сад №1 «Цветы жизни» с. Итум-Кали</c:v>
                </c:pt>
              </c:strCache>
            </c:strRef>
          </c:cat>
          <c:val>
            <c:numRef>
              <c:f>' Гист. с накопл. (отч.)'!$E$26</c:f>
              <c:numCache>
                <c:formatCode>0</c:formatCode>
                <c:ptCount val="1"/>
                <c:pt idx="0">
                  <c:v>7.6000000000000005</c:v>
                </c:pt>
              </c:numCache>
            </c:numRef>
          </c:val>
        </c:ser>
        <c:ser>
          <c:idx val="3"/>
          <c:order val="3"/>
          <c:tx>
            <c:strRef>
              <c:f>' Гист. с накопл. (отч.)'!$B$43</c:f>
              <c:strCache>
                <c:ptCount val="1"/>
                <c:pt idx="0">
                  <c:v>К4</c:v>
                </c:pt>
              </c:strCache>
            </c:strRef>
          </c:tx>
          <c:invertIfNegative val="0"/>
          <c:dLbls>
            <c:spPr>
              <a:noFill/>
              <a:ln>
                <a:noFill/>
              </a:ln>
              <a:effectLst/>
            </c:spPr>
            <c:txPr>
              <a:bodyPr/>
              <a:lstStyle/>
              <a:p>
                <a:pPr>
                  <a:defRPr sz="16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 Гист. с накопл. (отч.)'!$E$4</c:f>
              <c:strCache>
                <c:ptCount val="1"/>
                <c:pt idx="0">
                  <c:v>Детский сад №1 «Цветы жизни» с. Итум-Кали</c:v>
                </c:pt>
              </c:strCache>
            </c:strRef>
          </c:cat>
          <c:val>
            <c:numRef>
              <c:f>' Гист. с накопл. (отч.)'!$E$43</c:f>
              <c:numCache>
                <c:formatCode>0</c:formatCode>
                <c:ptCount val="1"/>
                <c:pt idx="0">
                  <c:v>13.4</c:v>
                </c:pt>
              </c:numCache>
            </c:numRef>
          </c:val>
        </c:ser>
        <c:ser>
          <c:idx val="4"/>
          <c:order val="4"/>
          <c:tx>
            <c:strRef>
              <c:f>' Гист. с накопл. (отч.)'!$B$72</c:f>
              <c:strCache>
                <c:ptCount val="1"/>
                <c:pt idx="0">
                  <c:v>К5</c:v>
                </c:pt>
              </c:strCache>
            </c:strRef>
          </c:tx>
          <c:invertIfNegative val="0"/>
          <c:dLbls>
            <c:spPr>
              <a:noFill/>
              <a:ln>
                <a:noFill/>
              </a:ln>
              <a:effectLst/>
            </c:spPr>
            <c:txPr>
              <a:bodyPr/>
              <a:lstStyle/>
              <a:p>
                <a:pPr>
                  <a:defRPr sz="16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 Гист. с накопл. (отч.)'!$E$4</c:f>
              <c:strCache>
                <c:ptCount val="1"/>
                <c:pt idx="0">
                  <c:v>Детский сад №1 «Цветы жизни» с. Итум-Кали</c:v>
                </c:pt>
              </c:strCache>
            </c:strRef>
          </c:cat>
          <c:val>
            <c:numRef>
              <c:f>' Гист. с накопл. (отч.)'!$E$72</c:f>
              <c:numCache>
                <c:formatCode>0</c:formatCode>
                <c:ptCount val="1"/>
                <c:pt idx="0">
                  <c:v>3.75</c:v>
                </c:pt>
              </c:numCache>
            </c:numRef>
          </c:val>
        </c:ser>
        <c:ser>
          <c:idx val="5"/>
          <c:order val="5"/>
          <c:tx>
            <c:strRef>
              <c:f>' Гист. с накопл. (отч.)'!$B$77</c:f>
              <c:strCache>
                <c:ptCount val="1"/>
                <c:pt idx="0">
                  <c:v>К6</c:v>
                </c:pt>
              </c:strCache>
            </c:strRef>
          </c:tx>
          <c:invertIfNegative val="0"/>
          <c:dLbls>
            <c:spPr>
              <a:noFill/>
              <a:ln>
                <a:noFill/>
              </a:ln>
              <a:effectLst/>
            </c:spPr>
            <c:txPr>
              <a:bodyPr/>
              <a:lstStyle/>
              <a:p>
                <a:pPr>
                  <a:defRPr sz="16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 Гист. с накопл. (отч.)'!$E$4</c:f>
              <c:strCache>
                <c:ptCount val="1"/>
                <c:pt idx="0">
                  <c:v>Детский сад №1 «Цветы жизни» с. Итум-Кали</c:v>
                </c:pt>
              </c:strCache>
            </c:strRef>
          </c:cat>
          <c:val>
            <c:numRef>
              <c:f>' Гист. с накопл. (отч.)'!$E$77</c:f>
              <c:numCache>
                <c:formatCode>0</c:formatCode>
                <c:ptCount val="1"/>
                <c:pt idx="0">
                  <c:v>3.8330000000000002</c:v>
                </c:pt>
              </c:numCache>
            </c:numRef>
          </c:val>
        </c:ser>
        <c:ser>
          <c:idx val="6"/>
          <c:order val="6"/>
          <c:tx>
            <c:strRef>
              <c:f>' Гист. с накопл. (отч.)'!$B$99</c:f>
              <c:strCache>
                <c:ptCount val="1"/>
                <c:pt idx="0">
                  <c:v>К7</c:v>
                </c:pt>
              </c:strCache>
            </c:strRef>
          </c:tx>
          <c:invertIfNegative val="0"/>
          <c:dLbls>
            <c:spPr>
              <a:noFill/>
              <a:ln>
                <a:noFill/>
              </a:ln>
              <a:effectLst/>
            </c:spPr>
            <c:txPr>
              <a:bodyPr/>
              <a:lstStyle/>
              <a:p>
                <a:pPr>
                  <a:defRPr sz="16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 Гист. с накопл. (отч.)'!$E$4</c:f>
              <c:strCache>
                <c:ptCount val="1"/>
                <c:pt idx="0">
                  <c:v>Детский сад №1 «Цветы жизни» с. Итум-Кали</c:v>
                </c:pt>
              </c:strCache>
            </c:strRef>
          </c:cat>
          <c:val>
            <c:numRef>
              <c:f>' Гист. с накопл. (отч.)'!$E$99</c:f>
              <c:numCache>
                <c:formatCode>0</c:formatCode>
                <c:ptCount val="1"/>
                <c:pt idx="0">
                  <c:v>6</c:v>
                </c:pt>
              </c:numCache>
            </c:numRef>
          </c:val>
        </c:ser>
        <c:dLbls>
          <c:showLegendKey val="0"/>
          <c:showVal val="0"/>
          <c:showCatName val="0"/>
          <c:showSerName val="0"/>
          <c:showPercent val="0"/>
          <c:showBubbleSize val="0"/>
        </c:dLbls>
        <c:gapWidth val="55"/>
        <c:overlap val="100"/>
        <c:axId val="167119104"/>
        <c:axId val="167129088"/>
      </c:barChart>
      <c:catAx>
        <c:axId val="167119104"/>
        <c:scaling>
          <c:orientation val="minMax"/>
        </c:scaling>
        <c:delete val="0"/>
        <c:axPos val="b"/>
        <c:numFmt formatCode="General" sourceLinked="1"/>
        <c:majorTickMark val="none"/>
        <c:minorTickMark val="none"/>
        <c:tickLblPos val="nextTo"/>
        <c:txPr>
          <a:bodyPr/>
          <a:lstStyle/>
          <a:p>
            <a:pPr>
              <a:defRPr sz="1800"/>
            </a:pPr>
            <a:endParaRPr lang="ru-RU"/>
          </a:p>
        </c:txPr>
        <c:crossAx val="167129088"/>
        <c:crosses val="autoZero"/>
        <c:auto val="1"/>
        <c:lblAlgn val="ctr"/>
        <c:lblOffset val="100"/>
        <c:noMultiLvlLbl val="0"/>
      </c:catAx>
      <c:valAx>
        <c:axId val="167129088"/>
        <c:scaling>
          <c:orientation val="minMax"/>
          <c:max val="100"/>
        </c:scaling>
        <c:delete val="0"/>
        <c:axPos val="l"/>
        <c:numFmt formatCode="0" sourceLinked="1"/>
        <c:majorTickMark val="none"/>
        <c:minorTickMark val="none"/>
        <c:tickLblPos val="nextTo"/>
        <c:crossAx val="167119104"/>
        <c:crosses val="autoZero"/>
        <c:crossBetween val="between"/>
      </c:valAx>
    </c:plotArea>
    <c:legend>
      <c:legendPos val="r"/>
      <c:overlay val="0"/>
      <c:txPr>
        <a:bodyPr/>
        <a:lstStyle/>
        <a:p>
          <a:pPr>
            <a:defRPr sz="1800"/>
          </a:pPr>
          <a:endParaRPr lang="ru-RU"/>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147637</xdr:rowOff>
    </xdr:from>
    <xdr:to>
      <xdr:col>5</xdr:col>
      <xdr:colOff>419100</xdr:colOff>
      <xdr:row>19</xdr:row>
      <xdr:rowOff>33337</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5</xdr:row>
      <xdr:rowOff>4761</xdr:rowOff>
    </xdr:from>
    <xdr:to>
      <xdr:col>13</xdr:col>
      <xdr:colOff>323850</xdr:colOff>
      <xdr:row>27</xdr:row>
      <xdr:rowOff>66674</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95252</xdr:colOff>
      <xdr:row>111</xdr:row>
      <xdr:rowOff>186417</xdr:rowOff>
    </xdr:from>
    <xdr:to>
      <xdr:col>2</xdr:col>
      <xdr:colOff>3116037</xdr:colOff>
      <xdr:row>158</xdr:row>
      <xdr:rowOff>136072</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1;&#1085;&#1072;\Desktop\&#1048;&#1090;&#1091;&#1084;-&#1050;&#1072;&#1083;&#1080;%20&#1054;&#1094;&#1077;&#1085;&#1082;&#1072;%20&#1082;&#1072;&#1095;&#1077;&#1089;&#1090;&#1074;&#1072;%20&#1088;&#1072;&#1073;&#1086;&#1090;&#1099;%20&#1044;&#1054;&#1059;%20&#1063;&#1056;%2020.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Д Свод"/>
      <sheetName val="Общий рейтинг"/>
      <sheetName val="Методика оценки"/>
      <sheetName val="Рейтинг Свод"/>
    </sheetNames>
    <sheetDataSet>
      <sheetData sheetId="0" refreshError="1"/>
      <sheetData sheetId="1" refreshError="1"/>
      <sheetData sheetId="2">
        <row r="6">
          <cell r="A6" t="str">
            <v>К1</v>
          </cell>
        </row>
        <row r="78">
          <cell r="A78" t="str">
            <v>К2</v>
          </cell>
        </row>
        <row r="108">
          <cell r="A108" t="str">
            <v>К3</v>
          </cell>
        </row>
        <row r="217">
          <cell r="A217" t="str">
            <v>К4</v>
          </cell>
        </row>
        <row r="317">
          <cell r="A317" t="str">
            <v>К5</v>
          </cell>
        </row>
        <row r="336">
          <cell r="A336" t="str">
            <v>К6</v>
          </cell>
        </row>
        <row r="400">
          <cell r="A400" t="str">
            <v>К7</v>
          </cell>
        </row>
      </sheetData>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Right="0"/>
  </sheetPr>
  <dimension ref="A1:D121"/>
  <sheetViews>
    <sheetView topLeftCell="B1" zoomScale="60" zoomScaleNormal="60" workbookViewId="0">
      <pane xSplit="1" ySplit="5" topLeftCell="C78" activePane="bottomRight" state="frozen"/>
      <selection activeCell="B1" sqref="B1"/>
      <selection pane="topRight" activeCell="C1" sqref="C1"/>
      <selection pane="bottomLeft" activeCell="B6" sqref="B6"/>
      <selection pane="bottomRight" activeCell="D4" sqref="D4"/>
    </sheetView>
  </sheetViews>
  <sheetFormatPr defaultColWidth="9.140625" defaultRowHeight="15" x14ac:dyDescent="0.25"/>
  <cols>
    <col min="1" max="1" width="99.85546875" style="40" bestFit="1" customWidth="1"/>
    <col min="2" max="2" width="119.85546875" style="85" customWidth="1"/>
    <col min="3" max="3" width="8.7109375" style="89" bestFit="1" customWidth="1"/>
    <col min="4" max="4" width="19.7109375" style="73" customWidth="1"/>
    <col min="5" max="16384" width="9.140625" style="1"/>
  </cols>
  <sheetData>
    <row r="1" spans="1:4" ht="20.25" x14ac:dyDescent="0.25">
      <c r="A1" s="80" t="s">
        <v>23</v>
      </c>
      <c r="B1" s="81"/>
      <c r="C1" s="86"/>
      <c r="D1" s="72"/>
    </row>
    <row r="3" spans="1:4" ht="39" customHeight="1" x14ac:dyDescent="0.25">
      <c r="A3" s="145" t="s">
        <v>0</v>
      </c>
      <c r="B3" s="147" t="s">
        <v>27</v>
      </c>
      <c r="C3" s="149" t="s">
        <v>10</v>
      </c>
      <c r="D3" s="109" t="s">
        <v>711</v>
      </c>
    </row>
    <row r="4" spans="1:4" ht="69" customHeight="1" x14ac:dyDescent="0.25">
      <c r="A4" s="146"/>
      <c r="B4" s="148"/>
      <c r="C4" s="146"/>
      <c r="D4" s="108" t="s">
        <v>712</v>
      </c>
    </row>
    <row r="5" spans="1:4" ht="53.1" customHeight="1" x14ac:dyDescent="0.25">
      <c r="A5" s="41"/>
      <c r="B5" s="82"/>
      <c r="C5" s="87"/>
      <c r="D5" s="11"/>
    </row>
    <row r="6" spans="1:4" ht="30" x14ac:dyDescent="0.25">
      <c r="A6" s="83" t="s">
        <v>31</v>
      </c>
      <c r="B6" s="82" t="str">
        <f>'Методика оценки (отч.)'!C7</f>
        <v>Наличие воспитанников, ставших победителями муниципальных, региональных, всероссийских или международных массовых мероприятий в отчетном году</v>
      </c>
      <c r="C6" s="87" t="s">
        <v>11</v>
      </c>
      <c r="D6" s="69" t="s">
        <v>158</v>
      </c>
    </row>
    <row r="7" spans="1:4" x14ac:dyDescent="0.25">
      <c r="A7" s="83" t="s">
        <v>4</v>
      </c>
      <c r="B7" s="82" t="str">
        <f>'Методика оценки (отч.)'!K12</f>
        <v>Наличие бесплатного дополнительного образования в ДОО в отчетном году</v>
      </c>
      <c r="C7" s="87" t="s">
        <v>12</v>
      </c>
      <c r="D7" s="70" t="s">
        <v>158</v>
      </c>
    </row>
    <row r="8" spans="1:4" x14ac:dyDescent="0.25">
      <c r="A8" s="83" t="s">
        <v>5</v>
      </c>
      <c r="B8" s="82" t="str">
        <f>'Методика оценки (отч.)'!C15</f>
        <v>Количество разновидностей бесплатных кружков и секций в ДОО в отчетном году</v>
      </c>
      <c r="C8" s="87" t="s">
        <v>13</v>
      </c>
      <c r="D8" s="69">
        <v>0</v>
      </c>
    </row>
    <row r="9" spans="1:4" x14ac:dyDescent="0.25">
      <c r="A9" s="83" t="s">
        <v>6</v>
      </c>
      <c r="B9" s="82" t="str">
        <f>'Методика оценки (отч.)'!K22</f>
        <v>Количество воспитанников, обучающихся в бесплатных кружках, секциях в отчетном году</v>
      </c>
      <c r="C9" s="87" t="s">
        <v>15</v>
      </c>
      <c r="D9" s="69">
        <v>0</v>
      </c>
    </row>
    <row r="10" spans="1:4" x14ac:dyDescent="0.25">
      <c r="A10" s="82">
        <v>5</v>
      </c>
      <c r="B10" s="82" t="str">
        <f>'Методика оценки (отч.)'!K23</f>
        <v>Количество воспитанников в отчетном году</v>
      </c>
      <c r="C10" s="87" t="s">
        <v>14</v>
      </c>
      <c r="D10" s="69">
        <v>96</v>
      </c>
    </row>
    <row r="11" spans="1:4" ht="30" x14ac:dyDescent="0.25">
      <c r="A11" s="83" t="s">
        <v>7</v>
      </c>
      <c r="B11" s="82" t="str">
        <f>'Методика оценки (отч.)'!K35</f>
        <v>Количество проведенных в ДОО конкурсов, выставок, открытых уроков, демонстрирующих достижения воспитанников, в отчетном году</v>
      </c>
      <c r="C11" s="87" t="s">
        <v>16</v>
      </c>
      <c r="D11" s="69">
        <v>0</v>
      </c>
    </row>
    <row r="12" spans="1:4" x14ac:dyDescent="0.25">
      <c r="A12" s="83" t="s">
        <v>8</v>
      </c>
      <c r="B12" s="82" t="str">
        <f>'Методика оценки (отч.)'!K39</f>
        <v>Количество познавательных мероприятий, реализованных ДОО совместно с родителями воспитанников, в отчетном году</v>
      </c>
      <c r="C12" s="87" t="s">
        <v>17</v>
      </c>
      <c r="D12" s="69">
        <v>6</v>
      </c>
    </row>
    <row r="13" spans="1:4" x14ac:dyDescent="0.25">
      <c r="A13" s="83" t="s">
        <v>55</v>
      </c>
      <c r="B13" s="82" t="str">
        <f>'Методика оценки (отч.)'!C46</f>
        <v>Количество разновидностей партнерских организаций, с которыми ДОО реализует совместные познавательные мероприятия</v>
      </c>
      <c r="C13" s="87" t="s">
        <v>68</v>
      </c>
      <c r="D13" s="69">
        <v>2</v>
      </c>
    </row>
    <row r="14" spans="1:4" x14ac:dyDescent="0.25">
      <c r="A14" s="83" t="s">
        <v>9</v>
      </c>
      <c r="B14" s="82" t="str">
        <f>'Методика оценки (отч.)'!C51</f>
        <v>Количество используемых в ДОО вариативных форм дошкольного образования в отчетном году</v>
      </c>
      <c r="C14" s="87" t="s">
        <v>69</v>
      </c>
      <c r="D14" s="69">
        <v>1</v>
      </c>
    </row>
    <row r="15" spans="1:4" ht="30" x14ac:dyDescent="0.25">
      <c r="A15" s="83" t="s">
        <v>56</v>
      </c>
      <c r="B15" s="82" t="str">
        <f>'Методика оценки (отч.)'!K65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15" s="87" t="s">
        <v>70</v>
      </c>
      <c r="D15" s="69" t="s">
        <v>605</v>
      </c>
    </row>
    <row r="16" spans="1:4" x14ac:dyDescent="0.25">
      <c r="A16" s="83" t="s">
        <v>57</v>
      </c>
      <c r="B16" s="82" t="str">
        <f>'Методика оценки (отч.)'!K68</f>
        <v>Количество разновозрастных групп в ДОО в отчетном году</v>
      </c>
      <c r="C16" s="87" t="s">
        <v>71</v>
      </c>
      <c r="D16" s="69" t="s">
        <v>710</v>
      </c>
    </row>
    <row r="17" spans="1:4" ht="30" x14ac:dyDescent="0.25">
      <c r="A17" s="83" t="s">
        <v>58</v>
      </c>
      <c r="B17" s="82" t="str">
        <f>'Методика оценки (отч.)'!K70</f>
        <v>Наличие специализированных методик работы с разновозрастными группами (зафиксированных в образовательной программе ДОО)</v>
      </c>
      <c r="C17" s="87" t="s">
        <v>72</v>
      </c>
      <c r="D17" s="69" t="s">
        <v>605</v>
      </c>
    </row>
    <row r="18" spans="1:4" x14ac:dyDescent="0.25">
      <c r="A18" s="83" t="s">
        <v>59</v>
      </c>
      <c r="B18" s="82" t="str">
        <f>'Методика оценки (отч.)'!K73</f>
        <v>Количество предусмотренных ФГОС ДО парциальных программ по развитию детей, реализуемых в ДОО</v>
      </c>
      <c r="C18" s="87" t="s">
        <v>73</v>
      </c>
      <c r="D18" s="69">
        <v>3</v>
      </c>
    </row>
    <row r="19" spans="1:4" ht="30" x14ac:dyDescent="0.25">
      <c r="A19" s="83" t="s">
        <v>60</v>
      </c>
      <c r="B19" s="82" t="str">
        <f>'Методика оценки (отч.)'!K79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19" s="87" t="s">
        <v>74</v>
      </c>
      <c r="D19" s="69" t="s">
        <v>158</v>
      </c>
    </row>
    <row r="20" spans="1:4" ht="30" x14ac:dyDescent="0.25">
      <c r="A20" s="83" t="s">
        <v>61</v>
      </c>
      <c r="B20" s="82" t="str">
        <f>'Методика оценки (отч.)'!K83</f>
        <v xml:space="preserve">Количество дней, пропущенных воспитанниками по болезни, в отчётном году
</v>
      </c>
      <c r="C20" s="87" t="s">
        <v>75</v>
      </c>
      <c r="D20" s="69">
        <v>160</v>
      </c>
    </row>
    <row r="21" spans="1:4" ht="30" x14ac:dyDescent="0.25">
      <c r="A21" s="82">
        <v>16</v>
      </c>
      <c r="B21" s="82" t="str">
        <f>'Методика оценки (отч.)'!K88</f>
        <v>Количество несчастных случаев, отравлений, травм, полученных воспитанниками во время пребывания в ДОО в отчётном году</v>
      </c>
      <c r="C21" s="87" t="s">
        <v>76</v>
      </c>
      <c r="D21" s="69">
        <v>0</v>
      </c>
    </row>
    <row r="22" spans="1:4" x14ac:dyDescent="0.25">
      <c r="A22" s="83" t="s">
        <v>62</v>
      </c>
      <c r="B22" s="82" t="str">
        <f>'Методика оценки (отч.)'!K101</f>
        <v>Наличие сторожа (охранника) в дневное время</v>
      </c>
      <c r="C22" s="87" t="s">
        <v>77</v>
      </c>
      <c r="D22" s="69" t="s">
        <v>605</v>
      </c>
    </row>
    <row r="23" spans="1:4" x14ac:dyDescent="0.25">
      <c r="A23" s="83" t="s">
        <v>63</v>
      </c>
      <c r="B23" s="82" t="str">
        <f>'Методика оценки (отч.)'!K104</f>
        <v>Количество воспитанников, прошедших диспансеризацию в отчётном году</v>
      </c>
      <c r="C23" s="87" t="s">
        <v>78</v>
      </c>
      <c r="D23" s="69">
        <v>96</v>
      </c>
    </row>
    <row r="24" spans="1:4" x14ac:dyDescent="0.25">
      <c r="A24" s="83" t="s">
        <v>64</v>
      </c>
      <c r="B24" s="82" t="str">
        <f>'Методика оценки (отч.)'!K109</f>
        <v>Ведение индивидуальных карт психофизического здоровья детей психологом и медицинскими работниками</v>
      </c>
      <c r="C24" s="87" t="s">
        <v>79</v>
      </c>
      <c r="D24" s="69" t="s">
        <v>605</v>
      </c>
    </row>
    <row r="25" spans="1:4" x14ac:dyDescent="0.25">
      <c r="A25" s="83" t="s">
        <v>65</v>
      </c>
      <c r="B25" s="82" t="str">
        <f>'Методика оценки (отч.)'!K113</f>
        <v>Количество педагогических работников ДОО, педагогический стаж которых составляет до 5 лет, в отчётном году</v>
      </c>
      <c r="C25" s="87" t="s">
        <v>80</v>
      </c>
      <c r="D25" s="69">
        <v>5</v>
      </c>
    </row>
    <row r="26" spans="1:4" x14ac:dyDescent="0.25">
      <c r="A26" s="83" t="s">
        <v>66</v>
      </c>
      <c r="B26" s="82" t="str">
        <f>'Методика оценки (отч.)'!K114</f>
        <v>Количество педагогических работников ДОО, педагогический стаж которых составляет более 30 лет, в отчётном году</v>
      </c>
      <c r="C26" s="87" t="s">
        <v>83</v>
      </c>
      <c r="D26" s="69">
        <v>0</v>
      </c>
    </row>
    <row r="27" spans="1:4" ht="30" x14ac:dyDescent="0.25">
      <c r="A27" s="83" t="s">
        <v>67</v>
      </c>
      <c r="B27" s="82" t="str">
        <f>'Методика оценки (отч.)'!K120</f>
        <v>Количество педагогических работников ДОО, имеющих высшее образование педагогической направленности, в отчётном году</v>
      </c>
      <c r="C27" s="87" t="s">
        <v>85</v>
      </c>
      <c r="D27" s="69">
        <v>4</v>
      </c>
    </row>
    <row r="28" spans="1:4" x14ac:dyDescent="0.25">
      <c r="A28" s="83" t="s">
        <v>81</v>
      </c>
      <c r="B28" s="82" t="str">
        <f>'Методика оценки (отч.)'!K121</f>
        <v>Количество педагогических работников ДОО в отчётном году</v>
      </c>
      <c r="C28" s="87" t="s">
        <v>102</v>
      </c>
      <c r="D28" s="69">
        <v>9</v>
      </c>
    </row>
    <row r="29" spans="1:4" ht="30" x14ac:dyDescent="0.25">
      <c r="A29" s="83" t="s">
        <v>82</v>
      </c>
      <c r="B29" s="82" t="str">
        <f>'Методика оценки (отч.)'!K125</f>
        <v>Количество педагогических работников ДОО, которым по результатам аттестации были присвоены высшая и первая квалификационные категории</v>
      </c>
      <c r="C29" s="87" t="s">
        <v>103</v>
      </c>
      <c r="D29" s="69">
        <v>0</v>
      </c>
    </row>
    <row r="30" spans="1:4" ht="30" x14ac:dyDescent="0.25">
      <c r="A30" s="83" t="s">
        <v>84</v>
      </c>
      <c r="B30" s="82" t="str">
        <f>'Методика оценки (отч.)'!K130</f>
        <v>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v>
      </c>
      <c r="C30" s="87" t="s">
        <v>104</v>
      </c>
      <c r="D30" s="69">
        <v>8</v>
      </c>
    </row>
    <row r="31" spans="1:4" ht="30" x14ac:dyDescent="0.25">
      <c r="A31" s="83" t="s">
        <v>106</v>
      </c>
      <c r="B31" s="82" t="str">
        <f>'Методика оценки (отч.)'!K135</f>
        <v>Количество педагогических работников, прошедших повышение квалификации по применению в образовательном процессе ФГОСов, по состоянию на отчётный год</v>
      </c>
      <c r="C31" s="87" t="s">
        <v>107</v>
      </c>
      <c r="D31" s="69">
        <v>8</v>
      </c>
    </row>
    <row r="32" spans="1:4" x14ac:dyDescent="0.25">
      <c r="A32" s="83" t="s">
        <v>111</v>
      </c>
      <c r="B32" s="82" t="str">
        <f>'Методика оценки (отч.)'!K140</f>
        <v>Количество педагогических работников, имеющих награды и поощрения, почетные звания, ведомственные знаки отличия</v>
      </c>
      <c r="C32" s="87" t="s">
        <v>112</v>
      </c>
      <c r="D32" s="69">
        <v>0</v>
      </c>
    </row>
    <row r="33" spans="1:4" ht="30" x14ac:dyDescent="0.25">
      <c r="A33" s="83" t="s">
        <v>113</v>
      </c>
      <c r="B33" s="82" t="str">
        <f>'Методика оценки (отч.)'!C144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C33" s="87" t="s">
        <v>114</v>
      </c>
      <c r="D33" s="69" t="s">
        <v>158</v>
      </c>
    </row>
    <row r="34" spans="1:4" x14ac:dyDescent="0.25">
      <c r="A34" s="83" t="s">
        <v>115</v>
      </c>
      <c r="B34" s="82" t="str">
        <f>'Методика оценки (отч.)'!K149</f>
        <v>Количество открытых вакансий педагогических работников в ДОО</v>
      </c>
      <c r="C34" s="87" t="s">
        <v>116</v>
      </c>
      <c r="D34" s="69">
        <v>0</v>
      </c>
    </row>
    <row r="35" spans="1:4" x14ac:dyDescent="0.25">
      <c r="A35" s="83" t="s">
        <v>117</v>
      </c>
      <c r="B35" s="82" t="str">
        <f>'Методика оценки (отч.)'!K150</f>
        <v>Количество ставок педагогических работников в ДОО согласно штатному расписанию</v>
      </c>
      <c r="C35" s="87" t="s">
        <v>118</v>
      </c>
      <c r="D35" s="69">
        <v>9</v>
      </c>
    </row>
    <row r="36" spans="1:4" ht="30" x14ac:dyDescent="0.25">
      <c r="A36" s="82">
        <v>31</v>
      </c>
      <c r="B36" s="82" t="str">
        <f>'Методика оценки (отч.)'!K154</f>
        <v>Количество педагогических работников ДОО, уволившихся в отчётном году по собственному желанию (за исключением лиц пенсионного возраста)</v>
      </c>
      <c r="C36" s="87" t="s">
        <v>119</v>
      </c>
      <c r="D36" s="69">
        <v>3</v>
      </c>
    </row>
    <row r="37" spans="1:4" x14ac:dyDescent="0.25">
      <c r="A37" s="83" t="s">
        <v>120</v>
      </c>
      <c r="B37" s="82" t="str">
        <f>'Методика оценки (отч.)'!K158</f>
        <v>Количество воспитателей ДОО в отчётном году</v>
      </c>
      <c r="C37" s="87" t="s">
        <v>121</v>
      </c>
      <c r="D37" s="69">
        <v>6</v>
      </c>
    </row>
    <row r="38" spans="1:4" x14ac:dyDescent="0.25">
      <c r="A38" s="83" t="s">
        <v>122</v>
      </c>
      <c r="B38" s="82" t="str">
        <f>'Методика оценки (отч.)'!K162</f>
        <v>Количество воспитателей ДОО, работающих в группах с детьми в возрасте до 1 года, по состоянию на отчётный год</v>
      </c>
      <c r="C38" s="87" t="s">
        <v>123</v>
      </c>
      <c r="D38" s="69">
        <v>0</v>
      </c>
    </row>
    <row r="39" spans="1:4" x14ac:dyDescent="0.25">
      <c r="A39" s="83" t="s">
        <v>124</v>
      </c>
      <c r="B39" s="82" t="str">
        <f>'Методика оценки (отч.)'!K163</f>
        <v>Количество воспитанников в возрасте до 1 года в отчётном году</v>
      </c>
      <c r="C39" s="87" t="s">
        <v>125</v>
      </c>
      <c r="D39" s="69">
        <v>0</v>
      </c>
    </row>
    <row r="40" spans="1:4" x14ac:dyDescent="0.25">
      <c r="A40" s="83" t="s">
        <v>126</v>
      </c>
      <c r="B40" s="82" t="str">
        <f>'Методика оценки (отч.)'!K167</f>
        <v>Количество воспитателей ДОО, работающих в группах с детьми в возрасте от 1 года до 3 лет, по состоянию на отчётный год</v>
      </c>
      <c r="C40" s="87" t="s">
        <v>127</v>
      </c>
      <c r="D40" s="69">
        <v>0</v>
      </c>
    </row>
    <row r="41" spans="1:4" x14ac:dyDescent="0.25">
      <c r="A41" s="83" t="s">
        <v>128</v>
      </c>
      <c r="B41" s="82" t="str">
        <f>'Методика оценки (отч.)'!K168</f>
        <v>Количество воспитанников в возрасте от 1 года до 3 лет в отчётном году</v>
      </c>
      <c r="C41" s="87" t="s">
        <v>129</v>
      </c>
      <c r="D41" s="69">
        <v>2</v>
      </c>
    </row>
    <row r="42" spans="1:4" x14ac:dyDescent="0.25">
      <c r="A42" s="83" t="s">
        <v>130</v>
      </c>
      <c r="B42" s="82" t="str">
        <f>'Методика оценки (отч.)'!K172</f>
        <v>Количество воспитателей ДОО, работающих в группах с воспитанниками в возрасте от 3 лет, по состоянию на отчётный год</v>
      </c>
      <c r="C42" s="87" t="s">
        <v>131</v>
      </c>
      <c r="D42" s="69">
        <v>6</v>
      </c>
    </row>
    <row r="43" spans="1:4" x14ac:dyDescent="0.25">
      <c r="A43" s="83" t="s">
        <v>132</v>
      </c>
      <c r="B43" s="82" t="str">
        <f>'Методика оценки (отч.)'!K173</f>
        <v>Количество воспитанников в возрасте от 3 лет в отчётном году</v>
      </c>
      <c r="C43" s="87" t="s">
        <v>133</v>
      </c>
      <c r="D43" s="69">
        <v>94</v>
      </c>
    </row>
    <row r="44" spans="1:4" x14ac:dyDescent="0.25">
      <c r="A44" s="83" t="s">
        <v>134</v>
      </c>
      <c r="B44" s="82" t="str">
        <f>'Методика оценки (отч.)'!K177</f>
        <v>Количество помощников воспитателей в ДОО в отчётном году</v>
      </c>
      <c r="C44" s="87" t="s">
        <v>135</v>
      </c>
      <c r="D44" s="69">
        <v>4</v>
      </c>
    </row>
    <row r="45" spans="1:4" ht="30" x14ac:dyDescent="0.25">
      <c r="A45" s="83" t="s">
        <v>136</v>
      </c>
      <c r="B45" s="82" t="str">
        <f>'Методика оценки (отч.)'!K181</f>
        <v>Количество помощников воспитателей ДОО, работающих в группах с воспитанниками в возрасте до 1 года, по состоянию на отчётный год</v>
      </c>
      <c r="C45" s="87" t="s">
        <v>137</v>
      </c>
      <c r="D45" s="69">
        <v>0</v>
      </c>
    </row>
    <row r="46" spans="1:4" ht="30" x14ac:dyDescent="0.25">
      <c r="A46" s="83" t="s">
        <v>138</v>
      </c>
      <c r="B46" s="82" t="str">
        <f>'Методика оценки (отч.)'!K186</f>
        <v>Количество помощников воспитателей ДОО, работающих в группах с воспитанниками в возрасте от 1 года до 3 лет, по состоянию на отчётный год</v>
      </c>
      <c r="C46" s="87" t="s">
        <v>139</v>
      </c>
      <c r="D46" s="69">
        <v>0</v>
      </c>
    </row>
    <row r="47" spans="1:4" ht="30" x14ac:dyDescent="0.25">
      <c r="A47" s="83" t="s">
        <v>140</v>
      </c>
      <c r="B47" s="82" t="str">
        <f>'Методика оценки (отч.)'!K191</f>
        <v>Количество помощников воспитателей ДОО, работающих в группах с воспитанниками в возрасте от 3 лет, по состоянию на отчётный год</v>
      </c>
      <c r="C47" s="87" t="s">
        <v>141</v>
      </c>
      <c r="D47" s="74">
        <v>4</v>
      </c>
    </row>
    <row r="48" spans="1:4" x14ac:dyDescent="0.25">
      <c r="A48" s="83" t="s">
        <v>142</v>
      </c>
      <c r="B48" s="82" t="str">
        <f>'Методика оценки (отч.)'!K196</f>
        <v>Количество педагогов-психологов в ДОО в отчётном году</v>
      </c>
      <c r="C48" s="87" t="s">
        <v>143</v>
      </c>
      <c r="D48" s="74">
        <v>0</v>
      </c>
    </row>
    <row r="49" spans="1:4" x14ac:dyDescent="0.25">
      <c r="A49" s="83" t="s">
        <v>144</v>
      </c>
      <c r="B49" s="82" t="str">
        <f>'Методика оценки (отч.)'!K206</f>
        <v>Наличие учителей-логопедов в ДОО в отчетном году</v>
      </c>
      <c r="C49" s="87" t="s">
        <v>145</v>
      </c>
      <c r="D49" s="77" t="s">
        <v>158</v>
      </c>
    </row>
    <row r="50" spans="1:4" x14ac:dyDescent="0.25">
      <c r="A50" s="83" t="s">
        <v>159</v>
      </c>
      <c r="B50" s="82" t="str">
        <f>'Методика оценки (отч.)'!K209</f>
        <v>Количество музыкальных руководителей в ДОО в отчетном году</v>
      </c>
      <c r="C50" s="87" t="s">
        <v>404</v>
      </c>
      <c r="D50" s="74">
        <v>1</v>
      </c>
    </row>
    <row r="51" spans="1:4" x14ac:dyDescent="0.25">
      <c r="A51" s="83" t="s">
        <v>160</v>
      </c>
      <c r="B51" s="82" t="str">
        <f>'Методика оценки (отч.)'!K213</f>
        <v>Количество инструкторов по физической культуре в ДОО в отчетном году</v>
      </c>
      <c r="C51" s="87" t="s">
        <v>405</v>
      </c>
      <c r="D51" s="74">
        <v>1</v>
      </c>
    </row>
    <row r="52" spans="1:4" x14ac:dyDescent="0.25">
      <c r="A52" s="83" t="s">
        <v>161</v>
      </c>
      <c r="B52" s="82" t="str">
        <f>'Методика оценки (отч.)'!K217</f>
        <v>Количество медицинских работников в ДОО в отчетном году</v>
      </c>
      <c r="C52" s="87" t="s">
        <v>406</v>
      </c>
      <c r="D52" s="74">
        <v>1</v>
      </c>
    </row>
    <row r="53" spans="1:4" ht="30" x14ac:dyDescent="0.25">
      <c r="A53" s="83" t="s">
        <v>162</v>
      </c>
      <c r="B53" s="82" t="str">
        <f>'Методика оценки (отч.)'!K223</f>
        <v>Количество нештатных и аварийных ситуаций техногенного характера, возникших на территории ДОО (пожар, обрушение конструкций и т.п.)</v>
      </c>
      <c r="C53" s="87" t="s">
        <v>433</v>
      </c>
      <c r="D53" s="74">
        <v>0</v>
      </c>
    </row>
    <row r="54" spans="1:4" x14ac:dyDescent="0.25">
      <c r="A54" s="83" t="s">
        <v>163</v>
      </c>
      <c r="B54" s="82" t="str">
        <f>'Методика оценки (отч.)'!K226</f>
        <v xml:space="preserve">Наличие системы водоснабжения </v>
      </c>
      <c r="C54" s="87" t="s">
        <v>434</v>
      </c>
      <c r="D54" s="74" t="s">
        <v>605</v>
      </c>
    </row>
    <row r="55" spans="1:4" x14ac:dyDescent="0.25">
      <c r="A55" s="83" t="s">
        <v>164</v>
      </c>
      <c r="B55" s="82" t="str">
        <f>'Методика оценки (отч.)'!K229</f>
        <v>Наличие системы отопления</v>
      </c>
      <c r="C55" s="87" t="s">
        <v>435</v>
      </c>
      <c r="D55" s="74" t="s">
        <v>605</v>
      </c>
    </row>
    <row r="56" spans="1:4" x14ac:dyDescent="0.25">
      <c r="A56" s="83" t="s">
        <v>165</v>
      </c>
      <c r="B56" s="82" t="str">
        <f>'Методика оценки (отч.)'!K232</f>
        <v>Наличие канализации</v>
      </c>
      <c r="C56" s="87" t="s">
        <v>436</v>
      </c>
      <c r="D56" s="74" t="s">
        <v>605</v>
      </c>
    </row>
    <row r="57" spans="1:4" x14ac:dyDescent="0.25">
      <c r="A57" s="83" t="s">
        <v>166</v>
      </c>
      <c r="B57" s="82" t="str">
        <f>'Методика оценки (отч.)'!K235</f>
        <v>Тип здания, в котором располагается ДОО</v>
      </c>
      <c r="C57" s="87" t="s">
        <v>437</v>
      </c>
      <c r="D57" s="74" t="s">
        <v>361</v>
      </c>
    </row>
    <row r="58" spans="1:4" x14ac:dyDescent="0.25">
      <c r="A58" s="83" t="s">
        <v>167</v>
      </c>
      <c r="B58" s="82" t="str">
        <f>'Методика оценки (отч.)'!C239</f>
        <v>Является ли здание ДОО аварийным</v>
      </c>
      <c r="C58" s="87" t="s">
        <v>438</v>
      </c>
      <c r="D58" s="74" t="s">
        <v>158</v>
      </c>
    </row>
    <row r="59" spans="1:4" x14ac:dyDescent="0.25">
      <c r="A59" s="83" t="s">
        <v>168</v>
      </c>
      <c r="B59" s="82" t="str">
        <f>'Методика оценки (отч.)'!K242</f>
        <v>Необходимость проведения в здании ДОО капитального ремонта</v>
      </c>
      <c r="C59" s="87" t="s">
        <v>439</v>
      </c>
      <c r="D59" s="74" t="s">
        <v>158</v>
      </c>
    </row>
    <row r="60" spans="1:4" x14ac:dyDescent="0.25">
      <c r="A60" s="83" t="s">
        <v>169</v>
      </c>
      <c r="B60" s="82" t="str">
        <f>'Методика оценки (отч.)'!K245</f>
        <v xml:space="preserve"> Наличие тревожной кнопки или другой охранной сигнализации</v>
      </c>
      <c r="C60" s="87" t="s">
        <v>440</v>
      </c>
      <c r="D60" s="74" t="s">
        <v>605</v>
      </c>
    </row>
    <row r="61" spans="1:4" x14ac:dyDescent="0.25">
      <c r="A61" s="83" t="s">
        <v>170</v>
      </c>
      <c r="B61" s="82" t="str">
        <f>'Методика оценки (отч.)'!K248</f>
        <v>Наличие работающей пожарной сигнализации</v>
      </c>
      <c r="C61" s="87" t="s">
        <v>441</v>
      </c>
      <c r="D61" s="74" t="s">
        <v>605</v>
      </c>
    </row>
    <row r="62" spans="1:4" x14ac:dyDescent="0.25">
      <c r="A62" s="83" t="s">
        <v>171</v>
      </c>
      <c r="B62" s="82" t="str">
        <f>'Методика оценки (отч.)'!K251</f>
        <v>Наличие противопожарного оборудования</v>
      </c>
      <c r="C62" s="87" t="s">
        <v>442</v>
      </c>
      <c r="D62" s="74" t="s">
        <v>605</v>
      </c>
    </row>
    <row r="63" spans="1:4" x14ac:dyDescent="0.25">
      <c r="A63" s="83" t="s">
        <v>172</v>
      </c>
      <c r="B63" s="82" t="str">
        <f>'Методика оценки (отч.)'!K254</f>
        <v>Наличие системы видеонаблюдения</v>
      </c>
      <c r="C63" s="87" t="s">
        <v>443</v>
      </c>
      <c r="D63" s="74" t="s">
        <v>605</v>
      </c>
    </row>
    <row r="64" spans="1:4" x14ac:dyDescent="0.25">
      <c r="A64" s="83" t="s">
        <v>173</v>
      </c>
      <c r="B64" s="82" t="str">
        <f>'Методика оценки (отч.)'!K257</f>
        <v>Количество персональных компьютеров, доступных для использования детьми</v>
      </c>
      <c r="C64" s="87" t="s">
        <v>444</v>
      </c>
      <c r="D64" s="74">
        <v>3</v>
      </c>
    </row>
    <row r="65" spans="1:4" x14ac:dyDescent="0.25">
      <c r="A65" s="83" t="s">
        <v>174</v>
      </c>
      <c r="B65" s="82" t="str">
        <f>'Методика оценки (отч.)'!K261</f>
        <v>Наличие периметрального ограждения территории ДОО, освещение территории</v>
      </c>
      <c r="C65" s="87" t="s">
        <v>445</v>
      </c>
      <c r="D65" s="74" t="s">
        <v>605</v>
      </c>
    </row>
    <row r="66" spans="1:4" x14ac:dyDescent="0.25">
      <c r="A66" s="83" t="s">
        <v>175</v>
      </c>
      <c r="B66" s="82" t="str">
        <f>'Методика оценки (отч.)'!K264</f>
        <v>Наличие прогулочной площадки</v>
      </c>
      <c r="C66" s="87" t="s">
        <v>446</v>
      </c>
      <c r="D66" s="74" t="s">
        <v>605</v>
      </c>
    </row>
    <row r="67" spans="1:4" x14ac:dyDescent="0.25">
      <c r="A67" s="83" t="s">
        <v>176</v>
      </c>
      <c r="B67" s="82" t="str">
        <f>'Методика оценки (отч.)'!K267</f>
        <v>Площадь групповых (игровых) комнат</v>
      </c>
      <c r="C67" s="87" t="s">
        <v>447</v>
      </c>
      <c r="D67" s="74">
        <v>399</v>
      </c>
    </row>
    <row r="68" spans="1:4" ht="30" x14ac:dyDescent="0.25">
      <c r="A68" s="82">
        <v>65</v>
      </c>
      <c r="B68" s="82" t="str">
        <f>'Методика оценки (отч.)'!K271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v>
      </c>
      <c r="C68" s="87" t="s">
        <v>448</v>
      </c>
      <c r="D68" s="74">
        <v>50.2</v>
      </c>
    </row>
    <row r="69" spans="1:4" x14ac:dyDescent="0.25">
      <c r="A69" s="83" t="s">
        <v>177</v>
      </c>
      <c r="B69" s="82" t="str">
        <f>'Методика оценки (отч.)'!K274</f>
        <v>Наличие оборудованного физкультурного зала</v>
      </c>
      <c r="C69" s="87" t="s">
        <v>449</v>
      </c>
      <c r="D69" s="74" t="s">
        <v>158</v>
      </c>
    </row>
    <row r="70" spans="1:4" x14ac:dyDescent="0.25">
      <c r="A70" s="83" t="s">
        <v>178</v>
      </c>
      <c r="B70" s="82" t="str">
        <f>'Методика оценки (отч.)'!K277</f>
        <v>Наличие оборудованного музыкального зала</v>
      </c>
      <c r="C70" s="87" t="s">
        <v>450</v>
      </c>
      <c r="D70" s="74" t="s">
        <v>158</v>
      </c>
    </row>
    <row r="71" spans="1:4" x14ac:dyDescent="0.25">
      <c r="A71" s="83" t="s">
        <v>179</v>
      </c>
      <c r="B71" s="82" t="str">
        <f>'Методика оценки (отч.)'!K280</f>
        <v>Наличие оборудованного крытого бассейна</v>
      </c>
      <c r="C71" s="87" t="s">
        <v>451</v>
      </c>
      <c r="D71" s="74" t="s">
        <v>158</v>
      </c>
    </row>
    <row r="72" spans="1:4" x14ac:dyDescent="0.25">
      <c r="A72" s="83" t="s">
        <v>180</v>
      </c>
      <c r="B72" s="82" t="str">
        <f>'Методика оценки (отч.)'!K283</f>
        <v>Количество детей, пользующихся услугами бассейна в отчётном году</v>
      </c>
      <c r="C72" s="87" t="s">
        <v>452</v>
      </c>
      <c r="D72" s="74">
        <v>0</v>
      </c>
    </row>
    <row r="73" spans="1:4" x14ac:dyDescent="0.25">
      <c r="A73" s="83" t="s">
        <v>181</v>
      </c>
      <c r="B73" s="82" t="str">
        <f>'Методика оценки (отч.)'!K288</f>
        <v>Наличие оборудованного медицинского кабинета</v>
      </c>
      <c r="C73" s="87" t="s">
        <v>453</v>
      </c>
      <c r="D73" s="74" t="s">
        <v>605</v>
      </c>
    </row>
    <row r="74" spans="1:4" x14ac:dyDescent="0.25">
      <c r="A74" s="83" t="s">
        <v>182</v>
      </c>
      <c r="B74" s="82" t="str">
        <f>'Методика оценки (отч.)'!K291</f>
        <v>Наличие оборудованного процедурного кабинета</v>
      </c>
      <c r="C74" s="87" t="s">
        <v>454</v>
      </c>
      <c r="D74" s="74" t="s">
        <v>605</v>
      </c>
    </row>
    <row r="75" spans="1:4" x14ac:dyDescent="0.25">
      <c r="A75" s="83" t="s">
        <v>183</v>
      </c>
      <c r="B75" s="82" t="str">
        <f>'Методика оценки (отч.)'!K294</f>
        <v>Наличие оборудованного изолятора</v>
      </c>
      <c r="C75" s="87" t="s">
        <v>455</v>
      </c>
      <c r="D75" s="74" t="s">
        <v>158</v>
      </c>
    </row>
    <row r="76" spans="1:4" x14ac:dyDescent="0.25">
      <c r="A76" s="83" t="s">
        <v>184</v>
      </c>
      <c r="B76" s="82" t="str">
        <f>'Методика оценки (отч.)'!K297</f>
        <v>Наличие специального оборудованного кабинета педагога-психолога</v>
      </c>
      <c r="C76" s="87" t="s">
        <v>456</v>
      </c>
      <c r="D76" s="74" t="s">
        <v>158</v>
      </c>
    </row>
    <row r="77" spans="1:4" x14ac:dyDescent="0.25">
      <c r="A77" s="83" t="s">
        <v>185</v>
      </c>
      <c r="B77" s="82" t="str">
        <f>'Методика оценки (отч.)'!K300</f>
        <v>Наличие специального оборудованного кабинета учителя-логопеда</v>
      </c>
      <c r="C77" s="87" t="s">
        <v>457</v>
      </c>
      <c r="D77" s="74" t="s">
        <v>158</v>
      </c>
    </row>
    <row r="78" spans="1:4" x14ac:dyDescent="0.25">
      <c r="A78" s="83" t="s">
        <v>186</v>
      </c>
      <c r="B78" s="82" t="str">
        <f>'Методика оценки (отч.)'!K307</f>
        <v>Оценка обеспеченности ДОО игрушками, указанная в Акте проверки готовности ДОО к 2014-2015 учебному году</v>
      </c>
      <c r="C78" s="87" t="s">
        <v>458</v>
      </c>
      <c r="D78" s="74" t="s">
        <v>365</v>
      </c>
    </row>
    <row r="79" spans="1:4" ht="30" x14ac:dyDescent="0.25">
      <c r="A79" s="83" t="s">
        <v>187</v>
      </c>
      <c r="B79" s="82" t="str">
        <f>'Методика оценки (отч.)'!C312</f>
        <v>Оценка обеспеченности ДОО игрушками и дидактическими материалами, указанная в Акте проверки готовности ДОО к 2014-2015 учебному году</v>
      </c>
      <c r="C79" s="87" t="s">
        <v>459</v>
      </c>
      <c r="D79" s="74" t="s">
        <v>365</v>
      </c>
    </row>
    <row r="80" spans="1:4" x14ac:dyDescent="0.25">
      <c r="A80" s="83" t="s">
        <v>188</v>
      </c>
      <c r="B80" s="82" t="str">
        <f>'Методика оценки (отч.)'!K317</f>
        <v>Оценка состояние пищеблока, указанная в Акте проверки готовности ДОО к 2014-2015 учебному году</v>
      </c>
      <c r="C80" s="87" t="s">
        <v>460</v>
      </c>
      <c r="D80" s="74" t="s">
        <v>365</v>
      </c>
    </row>
    <row r="81" spans="1:4" x14ac:dyDescent="0.25">
      <c r="A81" s="83" t="s">
        <v>189</v>
      </c>
      <c r="B81" s="82" t="str">
        <f>'Методика оценки (отч.)'!K323</f>
        <v>Среднемесячная заработная плата педагогических работников ДОО</v>
      </c>
      <c r="C81" s="87" t="s">
        <v>461</v>
      </c>
      <c r="D81" s="74">
        <v>16787</v>
      </c>
    </row>
    <row r="82" spans="1:4" x14ac:dyDescent="0.25">
      <c r="A82" s="83" t="s">
        <v>190</v>
      </c>
      <c r="B82" s="82" t="str">
        <f>'Методика оценки (отч.)'!K324</f>
        <v>Среднемесячная заработная плата в сфере дошкольного образования в Чеченской Республике</v>
      </c>
      <c r="C82" s="87" t="s">
        <v>462</v>
      </c>
      <c r="D82" s="74">
        <v>16787</v>
      </c>
    </row>
    <row r="83" spans="1:4" x14ac:dyDescent="0.25">
      <c r="A83" s="83" t="s">
        <v>191</v>
      </c>
      <c r="B83" s="82" t="str">
        <f>'Методика оценки (отч.)'!K327</f>
        <v>Средний размер родительской платы за услуги данного ДОО</v>
      </c>
      <c r="C83" s="87" t="s">
        <v>463</v>
      </c>
      <c r="D83" s="74">
        <v>1500</v>
      </c>
    </row>
    <row r="84" spans="1:4" x14ac:dyDescent="0.25">
      <c r="A84" s="83" t="s">
        <v>192</v>
      </c>
      <c r="B84" s="82" t="str">
        <f>'Методика оценки (отч.)'!K328</f>
        <v>Средний размер родительской платы за услуги ДОО в Чеченской Республике</v>
      </c>
      <c r="C84" s="87" t="s">
        <v>464</v>
      </c>
      <c r="D84" s="74">
        <v>1500</v>
      </c>
    </row>
    <row r="85" spans="1:4" x14ac:dyDescent="0.25">
      <c r="A85" s="83" t="s">
        <v>193</v>
      </c>
      <c r="B85" s="82" t="str">
        <f>'Методика оценки (отч.)'!K331</f>
        <v>Расходы на средства обучения:</v>
      </c>
      <c r="C85" s="87" t="s">
        <v>465</v>
      </c>
      <c r="D85" s="74">
        <v>2464000</v>
      </c>
    </row>
    <row r="86" spans="1:4" x14ac:dyDescent="0.25">
      <c r="A86" s="83" t="s">
        <v>194</v>
      </c>
      <c r="B86" s="83" t="str">
        <f>'Методика оценки (отч.)'!K335</f>
        <v>Общий объём доходов от оказания дополнительных платных услуг</v>
      </c>
      <c r="C86" s="87" t="s">
        <v>466</v>
      </c>
      <c r="D86" s="74">
        <v>0</v>
      </c>
    </row>
    <row r="87" spans="1:4" x14ac:dyDescent="0.25">
      <c r="A87" s="83" t="s">
        <v>195</v>
      </c>
      <c r="B87" s="82" t="str">
        <f>'Методика оценки (отч.)'!K342</f>
        <v>Ссылка на официальный сайт ДОО</v>
      </c>
      <c r="C87" s="87" t="s">
        <v>467</v>
      </c>
      <c r="D87" s="74" t="s">
        <v>605</v>
      </c>
    </row>
    <row r="88" spans="1:4" x14ac:dyDescent="0.25">
      <c r="A88" s="95" t="s">
        <v>196</v>
      </c>
      <c r="B88" s="96" t="str">
        <f>'Методика оценки (отч.)'!K345</f>
        <v>Ссылка на страницу официального сайта ДОО, содержащую учредительную и контактную информацию:</v>
      </c>
      <c r="C88" s="97" t="s">
        <v>468</v>
      </c>
      <c r="D88" s="98"/>
    </row>
    <row r="89" spans="1:4" x14ac:dyDescent="0.25">
      <c r="A89" s="83"/>
      <c r="B89" s="84" t="str">
        <f>'Методика оценки (отч.)'!K346</f>
        <v>о дате создания ДОО</v>
      </c>
      <c r="C89" s="88" t="str">
        <f>'Методика оценки (отч.)'!J346</f>
        <v>ИД85.1</v>
      </c>
      <c r="D89" s="90" t="s">
        <v>605</v>
      </c>
    </row>
    <row r="90" spans="1:4" x14ac:dyDescent="0.25">
      <c r="A90" s="83"/>
      <c r="B90" s="84" t="str">
        <f>'Методика оценки (отч.)'!K349</f>
        <v>об учредителях ДОО</v>
      </c>
      <c r="C90" s="88" t="str">
        <f>'Методика оценки (отч.)'!J349</f>
        <v>ИД85.2</v>
      </c>
      <c r="D90" s="90" t="s">
        <v>605</v>
      </c>
    </row>
    <row r="91" spans="1:4" x14ac:dyDescent="0.25">
      <c r="A91" s="83"/>
      <c r="B91" s="84" t="str">
        <f>'Методика оценки (отч.)'!K352</f>
        <v>о месте нахождения ДОО</v>
      </c>
      <c r="C91" s="88" t="str">
        <f>'Методика оценки (отч.)'!J352</f>
        <v>ИД85.3</v>
      </c>
      <c r="D91" s="90" t="s">
        <v>605</v>
      </c>
    </row>
    <row r="92" spans="1:4" x14ac:dyDescent="0.25">
      <c r="A92" s="83"/>
      <c r="B92" s="84" t="str">
        <f>'Методика оценки (отч.)'!K355</f>
        <v>о графике работы ДОО</v>
      </c>
      <c r="C92" s="88" t="str">
        <f>'Методика оценки (отч.)'!J355</f>
        <v>ИД85.4</v>
      </c>
      <c r="D92" s="90" t="s">
        <v>605</v>
      </c>
    </row>
    <row r="93" spans="1:4" x14ac:dyDescent="0.25">
      <c r="A93" s="83"/>
      <c r="B93" s="84" t="str">
        <f>'Методика оценки (отч.)'!K358</f>
        <v>контактной информации ДОО (телефона, электронной почты)</v>
      </c>
      <c r="C93" s="88" t="str">
        <f>'Методика оценки (отч.)'!J358</f>
        <v>ИД85.5</v>
      </c>
      <c r="D93" s="90" t="s">
        <v>605</v>
      </c>
    </row>
    <row r="94" spans="1:4" x14ac:dyDescent="0.25">
      <c r="A94" s="83" t="s">
        <v>197</v>
      </c>
      <c r="B94" s="82" t="str">
        <f>'Методика оценки (отч.)'!K361</f>
        <v>Ссылка на страницу официального сайта ДОО, содержащую сведения о педагогических работниках ДОО</v>
      </c>
      <c r="C94" s="87" t="s">
        <v>469</v>
      </c>
      <c r="D94" s="74" t="s">
        <v>605</v>
      </c>
    </row>
    <row r="95" spans="1:4" x14ac:dyDescent="0.25">
      <c r="A95" s="95" t="s">
        <v>198</v>
      </c>
      <c r="B95" s="96" t="str">
        <f>'Методика оценки (отч.)'!K364</f>
        <v>Ссылка на страницу официального сайта ДОО, содержащую информацию о системе управления:</v>
      </c>
      <c r="C95" s="97" t="s">
        <v>470</v>
      </c>
      <c r="D95" s="98"/>
    </row>
    <row r="96" spans="1:4" x14ac:dyDescent="0.25">
      <c r="A96" s="83"/>
      <c r="B96" s="84" t="str">
        <f>'Методика оценки (отч.)'!K365</f>
        <v>об органах управления</v>
      </c>
      <c r="C96" s="88" t="str">
        <f>'Методика оценки (отч.)'!J365</f>
        <v>ИД87.1</v>
      </c>
      <c r="D96" s="90" t="s">
        <v>158</v>
      </c>
    </row>
    <row r="97" spans="1:4" x14ac:dyDescent="0.25">
      <c r="A97" s="83"/>
      <c r="B97" s="84" t="str">
        <f>'Методика оценки (отч.)'!K368</f>
        <v>о руководителях органов управления</v>
      </c>
      <c r="C97" s="88" t="str">
        <f>'Методика оценки (отч.)'!J368</f>
        <v>ИД87.2</v>
      </c>
      <c r="D97" s="90" t="s">
        <v>158</v>
      </c>
    </row>
    <row r="98" spans="1:4" ht="30" x14ac:dyDescent="0.25">
      <c r="A98" s="83" t="s">
        <v>199</v>
      </c>
      <c r="B98" s="82" t="str">
        <f>'Методика оценки (отч.)'!K371</f>
        <v>Ссылка на страницу официального сайта ДОО, содержащую отчет о результатах самообследования ДОО, подписанный руководителем ДОО и заверенный печатью</v>
      </c>
      <c r="C98" s="87" t="s">
        <v>471</v>
      </c>
      <c r="D98" s="74" t="s">
        <v>158</v>
      </c>
    </row>
    <row r="99" spans="1:4" ht="30" x14ac:dyDescent="0.25">
      <c r="A99" s="83" t="s">
        <v>200</v>
      </c>
      <c r="B99" s="82" t="str">
        <f>'Методика оценки (отч.)'!K374</f>
        <v>Ссылка на страницу официального сайта ДОО, содержащую информацию о материально-технического обеспечении образовательной деятельности в ДОО.</v>
      </c>
      <c r="C99" s="87" t="s">
        <v>472</v>
      </c>
      <c r="D99" s="74" t="s">
        <v>158</v>
      </c>
    </row>
    <row r="100" spans="1:4" ht="30" x14ac:dyDescent="0.25">
      <c r="A100" s="95" t="s">
        <v>201</v>
      </c>
      <c r="B100" s="96" t="str">
        <f>'Методика оценки (отч.)'!K377</f>
        <v>Ссылка на страницу официального сайта ДОО, содержащую информацию об образовательном процессе и методических материалах:</v>
      </c>
      <c r="C100" s="97" t="s">
        <v>473</v>
      </c>
      <c r="D100" s="98"/>
    </row>
    <row r="101" spans="1:4" x14ac:dyDescent="0.25">
      <c r="A101" s="83"/>
      <c r="B101" s="84" t="str">
        <f>'Методика оценки (отч.)'!K378</f>
        <v>образовательную программу ДОО</v>
      </c>
      <c r="C101" s="88" t="str">
        <f>'Методика оценки (отч.)'!J378</f>
        <v>ИД90.1</v>
      </c>
      <c r="D101" s="90" t="s">
        <v>605</v>
      </c>
    </row>
    <row r="102" spans="1:4" x14ac:dyDescent="0.25">
      <c r="A102" s="83"/>
      <c r="B102" s="84" t="str">
        <f>'Методика оценки (отч.)'!K381</f>
        <v>календарный учебный график ДОО</v>
      </c>
      <c r="C102" s="88" t="str">
        <f>'Методика оценки (отч.)'!J381</f>
        <v>ИД90.2</v>
      </c>
      <c r="D102" s="90" t="s">
        <v>158</v>
      </c>
    </row>
    <row r="103" spans="1:4" x14ac:dyDescent="0.25">
      <c r="A103" s="83"/>
      <c r="B103" s="84" t="str">
        <f>'Методика оценки (отч.)'!K384</f>
        <v>методические материалы ДОО</v>
      </c>
      <c r="C103" s="88" t="str">
        <f>'Методика оценки (отч.)'!J384</f>
        <v>ИД90.3</v>
      </c>
      <c r="D103" s="90" t="s">
        <v>158</v>
      </c>
    </row>
    <row r="104" spans="1:4" ht="30" x14ac:dyDescent="0.25">
      <c r="A104" s="83" t="s">
        <v>202</v>
      </c>
      <c r="B104" s="82" t="str">
        <f>'Методика оценки (отч.)'!K387</f>
        <v>Ссылка на страницу официального сайта ДОО, содержащую информацию о предписаниях надзорных органов, отчетов об исполнении таких предписаний.</v>
      </c>
      <c r="C104" s="87" t="s">
        <v>474</v>
      </c>
      <c r="D104" s="74" t="s">
        <v>158</v>
      </c>
    </row>
    <row r="105" spans="1:4" ht="30" x14ac:dyDescent="0.25">
      <c r="A105" s="83" t="s">
        <v>203</v>
      </c>
      <c r="B105" s="82" t="str">
        <f>'Методика оценки (отч.)'!K390</f>
        <v>Ссылка на страницу официального сайта ДОО, содержащую электронную форму обратной связи (для отправки жалоб, предложений и пр.)</v>
      </c>
      <c r="C105" s="87" t="s">
        <v>475</v>
      </c>
      <c r="D105" s="74" t="s">
        <v>605</v>
      </c>
    </row>
    <row r="106" spans="1:4" x14ac:dyDescent="0.25">
      <c r="A106" s="83" t="s">
        <v>204</v>
      </c>
      <c r="B106" s="82" t="str">
        <f>'Методика оценки (отч.)'!K393</f>
        <v>Ссылка на страницу официального сайта ДОО, содержащую ежегодный публичный доклад ДОО</v>
      </c>
      <c r="C106" s="87" t="s">
        <v>476</v>
      </c>
      <c r="D106" s="74" t="s">
        <v>158</v>
      </c>
    </row>
    <row r="107" spans="1:4" x14ac:dyDescent="0.25">
      <c r="A107" s="83" t="s">
        <v>205</v>
      </c>
      <c r="B107" s="82" t="str">
        <f>'Методика оценки (отч.)'!K396</f>
        <v>Используемые дополнительные формы информирования родителей:</v>
      </c>
      <c r="C107" s="87" t="s">
        <v>477</v>
      </c>
      <c r="D107" s="74">
        <v>3</v>
      </c>
    </row>
    <row r="108" spans="1:4" x14ac:dyDescent="0.25">
      <c r="A108" s="83" t="s">
        <v>206</v>
      </c>
      <c r="B108" s="82" t="str">
        <f>'Методика оценки (отч.)'!K406</f>
        <v>Наличие локальных актов ДОО по государственно-общественному  управлению</v>
      </c>
      <c r="C108" s="87" t="s">
        <v>478</v>
      </c>
      <c r="D108" s="74" t="s">
        <v>158</v>
      </c>
    </row>
    <row r="109" spans="1:4" x14ac:dyDescent="0.25">
      <c r="A109" s="83" t="s">
        <v>207</v>
      </c>
      <c r="B109" s="82" t="str">
        <f>'Методика оценки (отч.)'!K409</f>
        <v>Наличие подписанного руководителем ДОО и заверенного печатью отчета самообследования ДОО</v>
      </c>
      <c r="C109" s="87" t="s">
        <v>479</v>
      </c>
      <c r="D109" s="74" t="s">
        <v>158</v>
      </c>
    </row>
    <row r="110" spans="1:4" x14ac:dyDescent="0.25">
      <c r="A110" s="83" t="s">
        <v>208</v>
      </c>
      <c r="B110" s="82" t="str">
        <f>'Методика оценки (отч.)'!K412</f>
        <v>Наличие долгосрочной программы развития ДОО (от 3 до 5 лет)</v>
      </c>
      <c r="C110" s="87" t="s">
        <v>480</v>
      </c>
      <c r="D110" s="74" t="s">
        <v>158</v>
      </c>
    </row>
    <row r="111" spans="1:4" x14ac:dyDescent="0.25">
      <c r="A111" s="83" t="s">
        <v>209</v>
      </c>
      <c r="B111" s="82" t="str">
        <f>'Методика оценки (отч.)'!K415</f>
        <v>Является ли ДОО экспериментальной площадкой федерального, регионального или муниципального уровня</v>
      </c>
      <c r="C111" s="87" t="s">
        <v>481</v>
      </c>
      <c r="D111" s="77" t="s">
        <v>158</v>
      </c>
    </row>
    <row r="112" spans="1:4" x14ac:dyDescent="0.25">
      <c r="A112" s="83" t="s">
        <v>210</v>
      </c>
      <c r="B112" s="82" t="str">
        <f>'Методика оценки (отч.)'!K420</f>
        <v>Участие ДОО в конкурсах  федерального, регионального и муниципального уровня</v>
      </c>
      <c r="C112" s="87" t="s">
        <v>482</v>
      </c>
      <c r="D112" s="77" t="s">
        <v>158</v>
      </c>
    </row>
    <row r="113" spans="1:4" x14ac:dyDescent="0.25">
      <c r="A113" s="83" t="s">
        <v>211</v>
      </c>
      <c r="B113" s="82" t="str">
        <f>'Методика оценки (отч.)'!K425</f>
        <v>Наличие у ДОО призового места или гранта федерального, регионального или муниципального уровня</v>
      </c>
      <c r="C113" s="87" t="s">
        <v>483</v>
      </c>
      <c r="D113" s="77" t="s">
        <v>158</v>
      </c>
    </row>
    <row r="114" spans="1:4" x14ac:dyDescent="0.25">
      <c r="A114" s="83" t="s">
        <v>212</v>
      </c>
      <c r="B114" s="82" t="str">
        <f>'Методика оценки (отч.)'!K430</f>
        <v>Количество сотрудников ДОО, переведенных на эффективный контракт</v>
      </c>
      <c r="C114" s="87" t="s">
        <v>484</v>
      </c>
      <c r="D114" s="74">
        <v>27</v>
      </c>
    </row>
    <row r="115" spans="1:4" x14ac:dyDescent="0.25">
      <c r="A115" s="83" t="s">
        <v>213</v>
      </c>
      <c r="B115" s="82" t="str">
        <f>'Методика оценки (отч.)'!K431</f>
        <v>Количество сотрудников ДОО</v>
      </c>
      <c r="C115" s="87" t="s">
        <v>485</v>
      </c>
      <c r="D115" s="74">
        <v>28</v>
      </c>
    </row>
    <row r="116" spans="1:4" x14ac:dyDescent="0.25">
      <c r="A116" s="83" t="s">
        <v>609</v>
      </c>
      <c r="B116" s="82" t="str">
        <f>'Методика оценки (отч.)'!K435</f>
        <v xml:space="preserve">Общий объём кредиторской задолженности у ДОО </v>
      </c>
      <c r="C116" s="87" t="s">
        <v>590</v>
      </c>
      <c r="D116" s="74">
        <v>0</v>
      </c>
    </row>
    <row r="117" spans="1:4" x14ac:dyDescent="0.25">
      <c r="A117" s="83" t="s">
        <v>610</v>
      </c>
      <c r="B117" s="82" t="str">
        <f>'Методика оценки (отч.)'!K436</f>
        <v>Общий объём расходов ДОО</v>
      </c>
      <c r="C117" s="87" t="s">
        <v>591</v>
      </c>
      <c r="D117" s="74">
        <v>9633700</v>
      </c>
    </row>
    <row r="118" spans="1:4" x14ac:dyDescent="0.25">
      <c r="A118" s="83" t="s">
        <v>611</v>
      </c>
      <c r="B118" s="82" t="str">
        <f>'Методика оценки (отч.)'!K440</f>
        <v>Общий объём просроченной кредиторской задолженности подведомственных</v>
      </c>
      <c r="C118" s="87" t="s">
        <v>592</v>
      </c>
      <c r="D118" s="74">
        <v>0</v>
      </c>
    </row>
    <row r="119" spans="1:4" ht="30" x14ac:dyDescent="0.25">
      <c r="A119" s="83" t="s">
        <v>612</v>
      </c>
      <c r="B119" s="82" t="str">
        <f>'Методика оценки (отч.)'!K444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C119" s="87" t="s">
        <v>593</v>
      </c>
      <c r="D119" s="74">
        <v>100</v>
      </c>
    </row>
    <row r="120" spans="1:4" x14ac:dyDescent="0.25">
      <c r="A120" s="83" t="s">
        <v>613</v>
      </c>
      <c r="B120" s="82" t="str">
        <f>'Методика оценки (отч.)'!K447</f>
        <v xml:space="preserve">Количество предписаний надзорных органов </v>
      </c>
      <c r="C120" s="87" t="s">
        <v>594</v>
      </c>
      <c r="D120" s="74">
        <v>0</v>
      </c>
    </row>
    <row r="121" spans="1:4" x14ac:dyDescent="0.25">
      <c r="A121" s="83" t="s">
        <v>614</v>
      </c>
      <c r="B121" s="82" t="str">
        <f>'Методика оценки (отч.)'!K451</f>
        <v xml:space="preserve">Количество зарегистрированных  жалоб на деятельность ДОО со стороны родителей воспитанников </v>
      </c>
      <c r="C121" s="87" t="s">
        <v>601</v>
      </c>
      <c r="D121" s="74">
        <v>0</v>
      </c>
    </row>
  </sheetData>
  <autoFilter ref="A5:D5"/>
  <mergeCells count="3">
    <mergeCell ref="A3:A4"/>
    <mergeCell ref="B3:B4"/>
    <mergeCell ref="C3:C4"/>
  </mergeCells>
  <conditionalFormatting sqref="D6:D15">
    <cfRule type="containsBlanks" dxfId="6" priority="1">
      <formula>LEN(TRIM(D6))=0</formula>
    </cfRule>
  </conditionalFormatting>
  <conditionalFormatting sqref="D89:D94 D96:D99 D101:D121 D6:D87">
    <cfRule type="containsBlanks" dxfId="5" priority="2">
      <formula>LEN(TRIM(D6))=0</formula>
    </cfRule>
  </conditionalFormatting>
  <dataValidations count="1">
    <dataValidation type="decimal" allowBlank="1" showInputMessage="1" showErrorMessage="1" sqref="D117">
      <formula1>0</formula1>
      <formula2>10000000000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outlinePr summaryRight="0"/>
  </sheetPr>
  <dimension ref="A1:E121"/>
  <sheetViews>
    <sheetView topLeftCell="B1" zoomScale="72" zoomScaleNormal="72" workbookViewId="0">
      <pane xSplit="1" ySplit="5" topLeftCell="C6" activePane="bottomRight" state="frozen"/>
      <selection activeCell="B1" sqref="B1"/>
      <selection pane="topRight" activeCell="C1" sqref="C1"/>
      <selection pane="bottomLeft" activeCell="B6" sqref="B6"/>
      <selection pane="bottomRight" activeCell="H16" sqref="H16"/>
    </sheetView>
  </sheetViews>
  <sheetFormatPr defaultColWidth="9.140625" defaultRowHeight="15" outlineLevelCol="1" x14ac:dyDescent="0.25"/>
  <cols>
    <col min="1" max="1" width="5.5703125" style="40" customWidth="1"/>
    <col min="2" max="2" width="80" style="85" customWidth="1"/>
    <col min="3" max="3" width="10" style="89" bestFit="1" customWidth="1" collapsed="1"/>
    <col min="4" max="4" width="19.7109375" style="73" hidden="1" customWidth="1" outlineLevel="1"/>
    <col min="5" max="5" width="19.7109375" style="73" customWidth="1" outlineLevel="1"/>
    <col min="6" max="16384" width="9.140625" style="1"/>
  </cols>
  <sheetData>
    <row r="1" spans="1:5" ht="20.25" x14ac:dyDescent="0.25">
      <c r="A1" s="80" t="s">
        <v>23</v>
      </c>
      <c r="B1" s="81"/>
      <c r="C1" s="86"/>
      <c r="D1" s="72"/>
      <c r="E1" s="72"/>
    </row>
    <row r="3" spans="1:5" x14ac:dyDescent="0.25">
      <c r="A3" s="145" t="s">
        <v>0</v>
      </c>
      <c r="B3" s="147" t="s">
        <v>27</v>
      </c>
      <c r="C3" s="149" t="s">
        <v>10</v>
      </c>
      <c r="D3" s="109"/>
      <c r="E3" s="109"/>
    </row>
    <row r="4" spans="1:5" ht="93.75" customHeight="1" x14ac:dyDescent="0.25">
      <c r="A4" s="146"/>
      <c r="B4" s="148"/>
      <c r="C4" s="146"/>
      <c r="D4" s="108" t="e">
        <f>'ИИД (отч.)'!#REF!</f>
        <v>#REF!</v>
      </c>
      <c r="E4" s="108" t="str">
        <f>'ИИД (отч.)'!D4</f>
        <v>Детский сад №1 «Цветы жизни» с. Итум-Кали</v>
      </c>
    </row>
    <row r="5" spans="1:5" x14ac:dyDescent="0.25">
      <c r="A5" s="41"/>
      <c r="B5" s="82"/>
      <c r="C5" s="87"/>
      <c r="D5" s="11"/>
      <c r="E5" s="11"/>
    </row>
    <row r="6" spans="1:5" ht="30" x14ac:dyDescent="0.25">
      <c r="A6" s="83" t="s">
        <v>31</v>
      </c>
      <c r="B6" s="82" t="str">
        <f>'Методика оценки (отч.)'!C7</f>
        <v>Наличие воспитанников, ставших победителями муниципальных, региональных, всероссийских или международных массовых мероприятий в отчетном году</v>
      </c>
      <c r="C6" s="87" t="s">
        <v>11</v>
      </c>
      <c r="D6" s="69" t="e">
        <f>IF('ИИД (отч.)'!#REF!="","нет",'ИИД (отч.)'!#REF!)</f>
        <v>#REF!</v>
      </c>
      <c r="E6" s="69" t="str">
        <f>IF('ИИД (отч.)'!D6="","нет",'ИИД (отч.)'!D6)</f>
        <v>нет</v>
      </c>
    </row>
    <row r="7" spans="1:5" x14ac:dyDescent="0.25">
      <c r="A7" s="83" t="s">
        <v>4</v>
      </c>
      <c r="B7" s="82" t="str">
        <f>'Методика оценки (отч.)'!K12</f>
        <v>Наличие бесплатного дополнительного образования в ДОО в отчетном году</v>
      </c>
      <c r="C7" s="87" t="s">
        <v>12</v>
      </c>
      <c r="D7" s="70" t="e">
        <f>IF('ИИД (отч.)'!#REF!="","нет",'ИИД (отч.)'!#REF!)</f>
        <v>#REF!</v>
      </c>
      <c r="E7" s="70" t="str">
        <f>IF('ИИД (отч.)'!D7="","нет",'ИИД (отч.)'!D7)</f>
        <v>нет</v>
      </c>
    </row>
    <row r="8" spans="1:5" x14ac:dyDescent="0.25">
      <c r="A8" s="83" t="s">
        <v>5</v>
      </c>
      <c r="B8" s="82" t="str">
        <f>'Методика оценки (отч.)'!C15</f>
        <v>Количество разновидностей бесплатных кружков и секций в ДОО в отчетном году</v>
      </c>
      <c r="C8" s="87" t="s">
        <v>13</v>
      </c>
      <c r="D8" s="69" t="e">
        <f>IF('ИИД (отч.)'!#REF!="",0,'ИИД (отч.)'!#REF!)</f>
        <v>#REF!</v>
      </c>
      <c r="E8" s="69">
        <f>IF('ИИД (отч.)'!D8="",0,'ИИД (отч.)'!D8)</f>
        <v>0</v>
      </c>
    </row>
    <row r="9" spans="1:5" ht="30" x14ac:dyDescent="0.25">
      <c r="A9" s="83" t="s">
        <v>6</v>
      </c>
      <c r="B9" s="82" t="str">
        <f>'Методика оценки (отч.)'!K22</f>
        <v>Количество воспитанников, обучающихся в бесплатных кружках, секциях в отчетном году</v>
      </c>
      <c r="C9" s="87" t="s">
        <v>15</v>
      </c>
      <c r="D9" s="69" t="e">
        <f>IF('ИИД (отч.)'!#REF!="",0,'ИИД (отч.)'!#REF!)</f>
        <v>#REF!</v>
      </c>
      <c r="E9" s="69">
        <f>IF('ИИД (отч.)'!D9="",0,'ИИД (отч.)'!D9)</f>
        <v>0</v>
      </c>
    </row>
    <row r="10" spans="1:5" x14ac:dyDescent="0.25">
      <c r="A10" s="82">
        <v>5</v>
      </c>
      <c r="B10" s="82" t="str">
        <f>'Методика оценки (отч.)'!K23</f>
        <v>Количество воспитанников в отчетном году</v>
      </c>
      <c r="C10" s="87" t="s">
        <v>14</v>
      </c>
      <c r="D10" s="69" t="e">
        <f>IF('ИИД (отч.)'!#REF!="",0,'ИИД (отч.)'!#REF!)</f>
        <v>#REF!</v>
      </c>
      <c r="E10" s="69">
        <f>IF('ИИД (отч.)'!D10="",0,'ИИД (отч.)'!D10)</f>
        <v>96</v>
      </c>
    </row>
    <row r="11" spans="1:5" ht="30" x14ac:dyDescent="0.25">
      <c r="A11" s="83" t="s">
        <v>7</v>
      </c>
      <c r="B11" s="82" t="str">
        <f>'Методика оценки (отч.)'!K35</f>
        <v>Количество проведенных в ДОО конкурсов, выставок, открытых уроков, демонстрирующих достижения воспитанников, в отчетном году</v>
      </c>
      <c r="C11" s="87" t="s">
        <v>16</v>
      </c>
      <c r="D11" s="69" t="e">
        <f>IF('ИИД (отч.)'!#REF!="",0,'ИИД (отч.)'!#REF!)</f>
        <v>#REF!</v>
      </c>
      <c r="E11" s="69">
        <f>IF('ИИД (отч.)'!D11="",0,'ИИД (отч.)'!D11)</f>
        <v>0</v>
      </c>
    </row>
    <row r="12" spans="1:5" ht="30" x14ac:dyDescent="0.25">
      <c r="A12" s="83" t="s">
        <v>8</v>
      </c>
      <c r="B12" s="82" t="str">
        <f>'Методика оценки (отч.)'!K39</f>
        <v>Количество познавательных мероприятий, реализованных ДОО совместно с родителями воспитанников, в отчетном году</v>
      </c>
      <c r="C12" s="87" t="s">
        <v>17</v>
      </c>
      <c r="D12" s="69" t="e">
        <f>IF('ИИД (отч.)'!#REF!="",0,'ИИД (отч.)'!#REF!)</f>
        <v>#REF!</v>
      </c>
      <c r="E12" s="69">
        <f>IF('ИИД (отч.)'!D12="",0,'ИИД (отч.)'!D12)</f>
        <v>6</v>
      </c>
    </row>
    <row r="13" spans="1:5" ht="30" x14ac:dyDescent="0.25">
      <c r="A13" s="83" t="s">
        <v>55</v>
      </c>
      <c r="B13" s="82" t="str">
        <f>'Методика оценки (отч.)'!C46</f>
        <v>Количество разновидностей партнерских организаций, с которыми ДОО реализует совместные познавательные мероприятия</v>
      </c>
      <c r="C13" s="87" t="s">
        <v>68</v>
      </c>
      <c r="D13" s="69" t="e">
        <f>IF('ИИД (отч.)'!#REF!="",0,'ИИД (отч.)'!#REF!)</f>
        <v>#REF!</v>
      </c>
      <c r="E13" s="69">
        <f>IF('ИИД (отч.)'!D13="",0,'ИИД (отч.)'!D13)</f>
        <v>2</v>
      </c>
    </row>
    <row r="14" spans="1:5" ht="30" x14ac:dyDescent="0.25">
      <c r="A14" s="83" t="s">
        <v>9</v>
      </c>
      <c r="B14" s="82" t="str">
        <f>'Методика оценки (отч.)'!C51</f>
        <v>Количество используемых в ДОО вариативных форм дошкольного образования в отчетном году</v>
      </c>
      <c r="C14" s="87" t="s">
        <v>69</v>
      </c>
      <c r="D14" s="69" t="e">
        <f>IF('ИИД (отч.)'!#REF!="",0,'ИИД (отч.)'!#REF!)</f>
        <v>#REF!</v>
      </c>
      <c r="E14" s="69">
        <f>IF('ИИД (отч.)'!D14="",0,'ИИД (отч.)'!D14)</f>
        <v>1</v>
      </c>
    </row>
    <row r="15" spans="1:5" ht="45" x14ac:dyDescent="0.25">
      <c r="A15" s="83" t="s">
        <v>56</v>
      </c>
      <c r="B15" s="82" t="str">
        <f>'Методика оценки (отч.)'!K65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15" s="87" t="s">
        <v>70</v>
      </c>
      <c r="D15" s="69" t="e">
        <f>IF('ИИД (отч.)'!#REF!="","нет",'ИИД (отч.)'!#REF!)</f>
        <v>#REF!</v>
      </c>
      <c r="E15" s="69" t="str">
        <f>IF('ИИД (отч.)'!D15="","нет",'ИИД (отч.)'!D15)</f>
        <v>да</v>
      </c>
    </row>
    <row r="16" spans="1:5" x14ac:dyDescent="0.25">
      <c r="A16" s="83" t="s">
        <v>57</v>
      </c>
      <c r="B16" s="82" t="str">
        <f>'Методика оценки (отч.)'!K68</f>
        <v>Количество разновозрастных групп в ДОО в отчетном году</v>
      </c>
      <c r="C16" s="87" t="s">
        <v>71</v>
      </c>
      <c r="D16" s="69" t="e">
        <f>IF('ИИД (отч.)'!#REF!="",0,'ИИД (отч.)'!#REF!)</f>
        <v>#REF!</v>
      </c>
      <c r="E16" s="69">
        <f>IF('ИИД (отч.)'!D16="",0,'ИИД (отч.)'!D16)</f>
        <v>0</v>
      </c>
    </row>
    <row r="17" spans="1:5" ht="30" x14ac:dyDescent="0.25">
      <c r="A17" s="83" t="s">
        <v>58</v>
      </c>
      <c r="B17" s="82" t="str">
        <f>'Методика оценки (отч.)'!K70</f>
        <v>Наличие специализированных методик работы с разновозрастными группами (зафиксированных в образовательной программе ДОО)</v>
      </c>
      <c r="C17" s="87" t="s">
        <v>72</v>
      </c>
      <c r="D17" s="69" t="e">
        <f>IF('ИИД (отч.)'!#REF!="","нет",'ИИД (отч.)'!#REF!)</f>
        <v>#REF!</v>
      </c>
      <c r="E17" s="69" t="str">
        <f>IF('ИИД (отч.)'!D17="","нет",'ИИД (отч.)'!D17)</f>
        <v>да</v>
      </c>
    </row>
    <row r="18" spans="1:5" ht="30" x14ac:dyDescent="0.25">
      <c r="A18" s="83" t="s">
        <v>59</v>
      </c>
      <c r="B18" s="82" t="str">
        <f>'Методика оценки (отч.)'!K73</f>
        <v>Количество предусмотренных ФГОС ДО парциальных программ по развитию детей, реализуемых в ДОО</v>
      </c>
      <c r="C18" s="87" t="s">
        <v>73</v>
      </c>
      <c r="D18" s="69" t="e">
        <f>IF('ИИД (отч.)'!#REF!="",0,'ИИД (отч.)'!#REF!)</f>
        <v>#REF!</v>
      </c>
      <c r="E18" s="69">
        <f>IF('ИИД (отч.)'!D18="",0,'ИИД (отч.)'!D18)</f>
        <v>3</v>
      </c>
    </row>
    <row r="19" spans="1:5" ht="45" x14ac:dyDescent="0.25">
      <c r="A19" s="83" t="s">
        <v>60</v>
      </c>
      <c r="B19" s="82" t="str">
        <f>'Методика оценки (отч.)'!K79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19" s="87" t="s">
        <v>74</v>
      </c>
      <c r="D19" s="69" t="e">
        <f>IF('ИИД (отч.)'!#REF!="","нет",'ИИД (отч.)'!#REF!)</f>
        <v>#REF!</v>
      </c>
      <c r="E19" s="69" t="str">
        <f>IF('ИИД (отч.)'!D19="","нет",'ИИД (отч.)'!D19)</f>
        <v>нет</v>
      </c>
    </row>
    <row r="20" spans="1:5" ht="30" x14ac:dyDescent="0.25">
      <c r="A20" s="83" t="s">
        <v>61</v>
      </c>
      <c r="B20" s="82" t="str">
        <f>'Методика оценки (отч.)'!K83</f>
        <v xml:space="preserve">Количество дней, пропущенных воспитанниками по болезни, в отчётном году
</v>
      </c>
      <c r="C20" s="87" t="s">
        <v>75</v>
      </c>
      <c r="D20" s="69" t="e">
        <f>IF('ИИД (отч.)'!#REF!="",1000000000,'ИИД (отч.)'!#REF!)</f>
        <v>#REF!</v>
      </c>
      <c r="E20" s="69">
        <f>IF('ИИД (отч.)'!D20="",1000000000,'ИИД (отч.)'!D20)</f>
        <v>160</v>
      </c>
    </row>
    <row r="21" spans="1:5" ht="30" x14ac:dyDescent="0.25">
      <c r="A21" s="82">
        <v>16</v>
      </c>
      <c r="B21" s="82" t="str">
        <f>'Методика оценки (отч.)'!K88</f>
        <v>Количество несчастных случаев, отравлений, травм, полученных воспитанниками во время пребывания в ДОО в отчётном году</v>
      </c>
      <c r="C21" s="87" t="s">
        <v>76</v>
      </c>
      <c r="D21" s="69" t="e">
        <f>IF('ИИД (отч.)'!#REF!="",1000000000,'ИИД (отч.)'!#REF!)</f>
        <v>#REF!</v>
      </c>
      <c r="E21" s="69">
        <f>IF('ИИД (отч.)'!D21="",1000000000,'ИИД (отч.)'!D21)</f>
        <v>0</v>
      </c>
    </row>
    <row r="22" spans="1:5" x14ac:dyDescent="0.25">
      <c r="A22" s="83" t="s">
        <v>62</v>
      </c>
      <c r="B22" s="82" t="str">
        <f>'Методика оценки (отч.)'!K101</f>
        <v>Наличие сторожа (охранника) в дневное время</v>
      </c>
      <c r="C22" s="87" t="s">
        <v>77</v>
      </c>
      <c r="D22" s="69" t="e">
        <f>IF('ИИД (отч.)'!#REF!="","нет",'ИИД (отч.)'!#REF!)</f>
        <v>#REF!</v>
      </c>
      <c r="E22" s="69" t="str">
        <f>IF('ИИД (отч.)'!D22="","нет",'ИИД (отч.)'!D22)</f>
        <v>да</v>
      </c>
    </row>
    <row r="23" spans="1:5" x14ac:dyDescent="0.25">
      <c r="A23" s="83" t="s">
        <v>63</v>
      </c>
      <c r="B23" s="82" t="str">
        <f>'Методика оценки (отч.)'!K104</f>
        <v>Количество воспитанников, прошедших диспансеризацию в отчётном году</v>
      </c>
      <c r="C23" s="87" t="s">
        <v>78</v>
      </c>
      <c r="D23" s="69" t="e">
        <f>IF('ИИД (отч.)'!#REF!="",0,'ИИД (отч.)'!#REF!)</f>
        <v>#REF!</v>
      </c>
      <c r="E23" s="69">
        <f>IF('ИИД (отч.)'!D23="",0,'ИИД (отч.)'!D23)</f>
        <v>96</v>
      </c>
    </row>
    <row r="24" spans="1:5" ht="30" x14ac:dyDescent="0.25">
      <c r="A24" s="83" t="s">
        <v>64</v>
      </c>
      <c r="B24" s="82" t="str">
        <f>'Методика оценки (отч.)'!K109</f>
        <v>Ведение индивидуальных карт психофизического здоровья детей психологом и медицинскими работниками</v>
      </c>
      <c r="C24" s="87" t="s">
        <v>79</v>
      </c>
      <c r="D24" s="69" t="e">
        <f>IF('ИИД (отч.)'!#REF!="","нет",'ИИД (отч.)'!#REF!)</f>
        <v>#REF!</v>
      </c>
      <c r="E24" s="69" t="str">
        <f>IF('ИИД (отч.)'!D24="","нет",'ИИД (отч.)'!D24)</f>
        <v>да</v>
      </c>
    </row>
    <row r="25" spans="1:5" ht="30" x14ac:dyDescent="0.25">
      <c r="A25" s="83" t="s">
        <v>65</v>
      </c>
      <c r="B25" s="82" t="str">
        <f>'Методика оценки (отч.)'!K113</f>
        <v>Количество педагогических работников ДОО, педагогический стаж которых составляет до 5 лет, в отчётном году</v>
      </c>
      <c r="C25" s="87" t="s">
        <v>80</v>
      </c>
      <c r="D25" s="69" t="e">
        <f>IF('ИИД (отч.)'!#REF!="",0,'ИИД (отч.)'!#REF!)</f>
        <v>#REF!</v>
      </c>
      <c r="E25" s="69">
        <f>IF('ИИД (отч.)'!D25="",0,'ИИД (отч.)'!D25)</f>
        <v>5</v>
      </c>
    </row>
    <row r="26" spans="1:5" ht="30" x14ac:dyDescent="0.25">
      <c r="A26" s="83" t="s">
        <v>66</v>
      </c>
      <c r="B26" s="82" t="str">
        <f>'Методика оценки (отч.)'!K114</f>
        <v>Количество педагогических работников ДОО, педагогический стаж которых составляет более 30 лет, в отчётном году</v>
      </c>
      <c r="C26" s="87" t="s">
        <v>83</v>
      </c>
      <c r="D26" s="69" t="e">
        <f>IF('ИИД (отч.)'!#REF!="",0,'ИИД (отч.)'!#REF!)</f>
        <v>#REF!</v>
      </c>
      <c r="E26" s="69">
        <f>IF('ИИД (отч.)'!D26="",0,'ИИД (отч.)'!D26)</f>
        <v>0</v>
      </c>
    </row>
    <row r="27" spans="1:5" ht="30" x14ac:dyDescent="0.25">
      <c r="A27" s="83" t="s">
        <v>67</v>
      </c>
      <c r="B27" s="82" t="str">
        <f>'Методика оценки (отч.)'!K120</f>
        <v>Количество педагогических работников ДОО, имеющих высшее образование педагогической направленности, в отчётном году</v>
      </c>
      <c r="C27" s="87" t="s">
        <v>85</v>
      </c>
      <c r="D27" s="69" t="e">
        <f>IF('ИИД (отч.)'!#REF!="",0,'ИИД (отч.)'!#REF!)</f>
        <v>#REF!</v>
      </c>
      <c r="E27" s="69">
        <f>IF('ИИД (отч.)'!D27="",0,'ИИД (отч.)'!D27)</f>
        <v>4</v>
      </c>
    </row>
    <row r="28" spans="1:5" x14ac:dyDescent="0.25">
      <c r="A28" s="83" t="s">
        <v>81</v>
      </c>
      <c r="B28" s="82" t="str">
        <f>'Методика оценки (отч.)'!K121</f>
        <v>Количество педагогических работников ДОО в отчётном году</v>
      </c>
      <c r="C28" s="87" t="s">
        <v>102</v>
      </c>
      <c r="D28" s="69" t="e">
        <f>IF('ИИД (отч.)'!#REF!="",0,'ИИД (отч.)'!#REF!)</f>
        <v>#REF!</v>
      </c>
      <c r="E28" s="69">
        <f>IF('ИИД (отч.)'!D28="",0,'ИИД (отч.)'!D28)</f>
        <v>9</v>
      </c>
    </row>
    <row r="29" spans="1:5" ht="30" x14ac:dyDescent="0.25">
      <c r="A29" s="83" t="s">
        <v>82</v>
      </c>
      <c r="B29" s="82" t="str">
        <f>'Методика оценки (отч.)'!K125</f>
        <v>Количество педагогических работников ДОО, которым по результатам аттестации были присвоены высшая и первая квалификационные категории</v>
      </c>
      <c r="C29" s="87" t="s">
        <v>103</v>
      </c>
      <c r="D29" s="69" t="e">
        <f>IF('ИИД (отч.)'!#REF!="",0,'ИИД (отч.)'!#REF!)</f>
        <v>#REF!</v>
      </c>
      <c r="E29" s="69">
        <f>IF('ИИД (отч.)'!D29="",0,'ИИД (отч.)'!D29)</f>
        <v>0</v>
      </c>
    </row>
    <row r="30" spans="1:5" ht="45" x14ac:dyDescent="0.25">
      <c r="A30" s="83" t="s">
        <v>84</v>
      </c>
      <c r="B30" s="82" t="str">
        <f>'Методика оценки (отч.)'!K130</f>
        <v>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v>
      </c>
      <c r="C30" s="87" t="s">
        <v>104</v>
      </c>
      <c r="D30" s="69" t="e">
        <f>IF('ИИД (отч.)'!#REF!="",0,'ИИД (отч.)'!#REF!)</f>
        <v>#REF!</v>
      </c>
      <c r="E30" s="69">
        <f>IF('ИИД (отч.)'!D30="",0,'ИИД (отч.)'!D30)</f>
        <v>8</v>
      </c>
    </row>
    <row r="31" spans="1:5" ht="30" x14ac:dyDescent="0.25">
      <c r="A31" s="83" t="s">
        <v>106</v>
      </c>
      <c r="B31" s="82" t="str">
        <f>'Методика оценки (отч.)'!K135</f>
        <v>Количество педагогических работников, прошедших повышение квалификации по применению в образовательном процессе ФГОСов, по состоянию на отчётный год</v>
      </c>
      <c r="C31" s="87" t="s">
        <v>107</v>
      </c>
      <c r="D31" s="69" t="e">
        <f>IF('ИИД (отч.)'!#REF!="",0,'ИИД (отч.)'!#REF!)</f>
        <v>#REF!</v>
      </c>
      <c r="E31" s="69">
        <f>IF('ИИД (отч.)'!D31="",0,'ИИД (отч.)'!D31)</f>
        <v>8</v>
      </c>
    </row>
    <row r="32" spans="1:5" ht="30" x14ac:dyDescent="0.25">
      <c r="A32" s="83" t="s">
        <v>111</v>
      </c>
      <c r="B32" s="82" t="str">
        <f>'Методика оценки (отч.)'!K140</f>
        <v>Количество педагогических работников, имеющих награды и поощрения, почетные звания, ведомственные знаки отличия</v>
      </c>
      <c r="C32" s="87" t="s">
        <v>112</v>
      </c>
      <c r="D32" s="69" t="e">
        <f>IF('ИИД (отч.)'!#REF!="",0,'ИИД (отч.)'!#REF!)</f>
        <v>#REF!</v>
      </c>
      <c r="E32" s="69">
        <f>IF('ИИД (отч.)'!D32="",0,'ИИД (отч.)'!D32)</f>
        <v>0</v>
      </c>
    </row>
    <row r="33" spans="1:5" ht="45" x14ac:dyDescent="0.25">
      <c r="A33" s="83" t="s">
        <v>113</v>
      </c>
      <c r="B33" s="82" t="str">
        <f>'Методика оценки (отч.)'!C144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C33" s="87" t="s">
        <v>114</v>
      </c>
      <c r="D33" s="69" t="e">
        <f>IF('ИИД (отч.)'!#REF!="","нет",'ИИД (отч.)'!#REF!)</f>
        <v>#REF!</v>
      </c>
      <c r="E33" s="69" t="str">
        <f>IF('ИИД (отч.)'!D33="","нет",'ИИД (отч.)'!D33)</f>
        <v>нет</v>
      </c>
    </row>
    <row r="34" spans="1:5" x14ac:dyDescent="0.25">
      <c r="A34" s="83" t="s">
        <v>115</v>
      </c>
      <c r="B34" s="82" t="str">
        <f>'Методика оценки (отч.)'!K149</f>
        <v>Количество открытых вакансий педагогических работников в ДОО</v>
      </c>
      <c r="C34" s="87" t="s">
        <v>116</v>
      </c>
      <c r="D34" s="69" t="e">
        <f>IF('ИИД (отч.)'!#REF!="",1000000000,'ИИД (отч.)'!#REF!)</f>
        <v>#REF!</v>
      </c>
      <c r="E34" s="69">
        <f>IF('ИИД (отч.)'!D34="",1000000000,'ИИД (отч.)'!D34)</f>
        <v>0</v>
      </c>
    </row>
    <row r="35" spans="1:5" ht="30" x14ac:dyDescent="0.25">
      <c r="A35" s="83" t="s">
        <v>117</v>
      </c>
      <c r="B35" s="82" t="str">
        <f>'Методика оценки (отч.)'!K150</f>
        <v>Количество ставок педагогических работников в ДОО согласно штатному расписанию</v>
      </c>
      <c r="C35" s="87" t="s">
        <v>118</v>
      </c>
      <c r="D35" s="69" t="e">
        <f>IF('ИИД (отч.)'!#REF!="",1000000000,'ИИД (отч.)'!#REF!)</f>
        <v>#REF!</v>
      </c>
      <c r="E35" s="69">
        <f>IF('ИИД (отч.)'!D35="",1000000000,'ИИД (отч.)'!D35)</f>
        <v>9</v>
      </c>
    </row>
    <row r="36" spans="1:5" ht="30" x14ac:dyDescent="0.25">
      <c r="A36" s="82">
        <v>31</v>
      </c>
      <c r="B36" s="82" t="str">
        <f>'Методика оценки (отч.)'!K154</f>
        <v>Количество педагогических работников ДОО, уволившихся в отчётном году по собственному желанию (за исключением лиц пенсионного возраста)</v>
      </c>
      <c r="C36" s="87" t="s">
        <v>119</v>
      </c>
      <c r="D36" s="69" t="e">
        <f>IF('ИИД (отч.)'!#REF!="",1000000000,'ИИД (отч.)'!#REF!)</f>
        <v>#REF!</v>
      </c>
      <c r="E36" s="69">
        <f>IF('ИИД (отч.)'!D36="",1000000000,'ИИД (отч.)'!D36)</f>
        <v>3</v>
      </c>
    </row>
    <row r="37" spans="1:5" x14ac:dyDescent="0.25">
      <c r="A37" s="83" t="s">
        <v>120</v>
      </c>
      <c r="B37" s="82" t="str">
        <f>'Методика оценки (отч.)'!K158</f>
        <v>Количество воспитателей ДОО в отчётном году</v>
      </c>
      <c r="C37" s="87" t="s">
        <v>121</v>
      </c>
      <c r="D37" s="69" t="e">
        <f>IF('ИИД (отч.)'!#REF!="",0,'ИИД (отч.)'!#REF!)</f>
        <v>#REF!</v>
      </c>
      <c r="E37" s="69">
        <f>IF('ИИД (отч.)'!D37="",0,'ИИД (отч.)'!D37)</f>
        <v>6</v>
      </c>
    </row>
    <row r="38" spans="1:5" ht="30" x14ac:dyDescent="0.25">
      <c r="A38" s="83" t="s">
        <v>122</v>
      </c>
      <c r="B38" s="82" t="str">
        <f>'Методика оценки (отч.)'!K162</f>
        <v>Количество воспитателей ДОО, работающих в группах с детьми в возрасте до 1 года, по состоянию на отчётный год</v>
      </c>
      <c r="C38" s="87" t="s">
        <v>123</v>
      </c>
      <c r="D38" s="69" t="e">
        <f>IF('ИИД (отч.)'!#REF!="",0,'ИИД (отч.)'!#REF!)</f>
        <v>#REF!</v>
      </c>
      <c r="E38" s="69">
        <f>IF('ИИД (отч.)'!D38="",0,'ИИД (отч.)'!D38)</f>
        <v>0</v>
      </c>
    </row>
    <row r="39" spans="1:5" x14ac:dyDescent="0.25">
      <c r="A39" s="83" t="s">
        <v>124</v>
      </c>
      <c r="B39" s="82" t="str">
        <f>'Методика оценки (отч.)'!K163</f>
        <v>Количество воспитанников в возрасте до 1 года в отчётном году</v>
      </c>
      <c r="C39" s="87" t="s">
        <v>125</v>
      </c>
      <c r="D39" s="69" t="e">
        <f>IF('ИИД (отч.)'!#REF!="",0,'ИИД (отч.)'!#REF!)</f>
        <v>#REF!</v>
      </c>
      <c r="E39" s="69">
        <f>IF('ИИД (отч.)'!D39="",0,'ИИД (отч.)'!D39)</f>
        <v>0</v>
      </c>
    </row>
    <row r="40" spans="1:5" ht="30" x14ac:dyDescent="0.25">
      <c r="A40" s="83" t="s">
        <v>126</v>
      </c>
      <c r="B40" s="82" t="str">
        <f>'Методика оценки (отч.)'!K167</f>
        <v>Количество воспитателей ДОО, работающих в группах с детьми в возрасте от 1 года до 3 лет, по состоянию на отчётный год</v>
      </c>
      <c r="C40" s="87" t="s">
        <v>127</v>
      </c>
      <c r="D40" s="69" t="e">
        <f>IF('ИИД (отч.)'!#REF!="",0,'ИИД (отч.)'!#REF!)</f>
        <v>#REF!</v>
      </c>
      <c r="E40" s="69">
        <f>IF('ИИД (отч.)'!D40="",0,'ИИД (отч.)'!D40)</f>
        <v>0</v>
      </c>
    </row>
    <row r="41" spans="1:5" x14ac:dyDescent="0.25">
      <c r="A41" s="83" t="s">
        <v>128</v>
      </c>
      <c r="B41" s="82" t="str">
        <f>'Методика оценки (отч.)'!K168</f>
        <v>Количество воспитанников в возрасте от 1 года до 3 лет в отчётном году</v>
      </c>
      <c r="C41" s="87" t="s">
        <v>129</v>
      </c>
      <c r="D41" s="69" t="e">
        <f>IF('ИИД (отч.)'!#REF!="",0,'ИИД (отч.)'!#REF!)</f>
        <v>#REF!</v>
      </c>
      <c r="E41" s="69">
        <f>IF('ИИД (отч.)'!D41="",0,'ИИД (отч.)'!D41)</f>
        <v>2</v>
      </c>
    </row>
    <row r="42" spans="1:5" ht="30" x14ac:dyDescent="0.25">
      <c r="A42" s="83" t="s">
        <v>130</v>
      </c>
      <c r="B42" s="82" t="str">
        <f>'Методика оценки (отч.)'!K172</f>
        <v>Количество воспитателей ДОО, работающих в группах с воспитанниками в возрасте от 3 лет, по состоянию на отчётный год</v>
      </c>
      <c r="C42" s="87" t="s">
        <v>131</v>
      </c>
      <c r="D42" s="69" t="e">
        <f>IF('ИИД (отч.)'!#REF!="",0,'ИИД (отч.)'!#REF!)</f>
        <v>#REF!</v>
      </c>
      <c r="E42" s="69">
        <f>IF('ИИД (отч.)'!D42="",0,'ИИД (отч.)'!D42)</f>
        <v>6</v>
      </c>
    </row>
    <row r="43" spans="1:5" x14ac:dyDescent="0.25">
      <c r="A43" s="83" t="s">
        <v>132</v>
      </c>
      <c r="B43" s="82" t="str">
        <f>'Методика оценки (отч.)'!K173</f>
        <v>Количество воспитанников в возрасте от 3 лет в отчётном году</v>
      </c>
      <c r="C43" s="87" t="s">
        <v>133</v>
      </c>
      <c r="D43" s="69" t="e">
        <f>IF('ИИД (отч.)'!#REF!="",0,'ИИД (отч.)'!#REF!)</f>
        <v>#REF!</v>
      </c>
      <c r="E43" s="69">
        <f>IF('ИИД (отч.)'!D43="",0,'ИИД (отч.)'!D43)</f>
        <v>94</v>
      </c>
    </row>
    <row r="44" spans="1:5" x14ac:dyDescent="0.25">
      <c r="A44" s="83" t="s">
        <v>134</v>
      </c>
      <c r="B44" s="82" t="str">
        <f>'Методика оценки (отч.)'!K177</f>
        <v>Количество помощников воспитателей в ДОО в отчётном году</v>
      </c>
      <c r="C44" s="87" t="s">
        <v>135</v>
      </c>
      <c r="D44" s="69" t="e">
        <f>IF('ИИД (отч.)'!#REF!="",0,'ИИД (отч.)'!#REF!)</f>
        <v>#REF!</v>
      </c>
      <c r="E44" s="69">
        <f>IF('ИИД (отч.)'!D44="",0,'ИИД (отч.)'!D44)</f>
        <v>4</v>
      </c>
    </row>
    <row r="45" spans="1:5" ht="30" x14ac:dyDescent="0.25">
      <c r="A45" s="83" t="s">
        <v>136</v>
      </c>
      <c r="B45" s="82" t="str">
        <f>'Методика оценки (отч.)'!K181</f>
        <v>Количество помощников воспитателей ДОО, работающих в группах с воспитанниками в возрасте до 1 года, по состоянию на отчётный год</v>
      </c>
      <c r="C45" s="87" t="s">
        <v>137</v>
      </c>
      <c r="D45" s="69" t="e">
        <f>IF('ИИД (отч.)'!#REF!="",0,'ИИД (отч.)'!#REF!)</f>
        <v>#REF!</v>
      </c>
      <c r="E45" s="69">
        <f>IF('ИИД (отч.)'!D45="",0,'ИИД (отч.)'!D45)</f>
        <v>0</v>
      </c>
    </row>
    <row r="46" spans="1:5" ht="30" x14ac:dyDescent="0.25">
      <c r="A46" s="83" t="s">
        <v>138</v>
      </c>
      <c r="B46" s="82" t="str">
        <f>'Методика оценки (отч.)'!K186</f>
        <v>Количество помощников воспитателей ДОО, работающих в группах с воспитанниками в возрасте от 1 года до 3 лет, по состоянию на отчётный год</v>
      </c>
      <c r="C46" s="87" t="s">
        <v>139</v>
      </c>
      <c r="D46" s="69" t="e">
        <f>IF('ИИД (отч.)'!#REF!="",0,'ИИД (отч.)'!#REF!)</f>
        <v>#REF!</v>
      </c>
      <c r="E46" s="69">
        <f>IF('ИИД (отч.)'!D46="",0,'ИИД (отч.)'!D46)</f>
        <v>0</v>
      </c>
    </row>
    <row r="47" spans="1:5" ht="30" x14ac:dyDescent="0.25">
      <c r="A47" s="83" t="s">
        <v>140</v>
      </c>
      <c r="B47" s="82" t="str">
        <f>'Методика оценки (отч.)'!K191</f>
        <v>Количество помощников воспитателей ДОО, работающих в группах с воспитанниками в возрасте от 3 лет, по состоянию на отчётный год</v>
      </c>
      <c r="C47" s="87" t="s">
        <v>141</v>
      </c>
      <c r="D47" s="74" t="e">
        <f>IF('ИИД (отч.)'!#REF!="",0,'ИИД (отч.)'!#REF!)</f>
        <v>#REF!</v>
      </c>
      <c r="E47" s="74">
        <f>IF('ИИД (отч.)'!D47="",0,'ИИД (отч.)'!D47)</f>
        <v>4</v>
      </c>
    </row>
    <row r="48" spans="1:5" x14ac:dyDescent="0.25">
      <c r="A48" s="83" t="s">
        <v>142</v>
      </c>
      <c r="B48" s="82" t="str">
        <f>'Методика оценки (отч.)'!K196</f>
        <v>Количество педагогов-психологов в ДОО в отчётном году</v>
      </c>
      <c r="C48" s="87" t="s">
        <v>143</v>
      </c>
      <c r="D48" s="74" t="e">
        <f>IF('ИИД (отч.)'!#REF!="",0,'ИИД (отч.)'!#REF!)</f>
        <v>#REF!</v>
      </c>
      <c r="E48" s="74">
        <f>IF('ИИД (отч.)'!D48="",0,'ИИД (отч.)'!D48)</f>
        <v>0</v>
      </c>
    </row>
    <row r="49" spans="1:5" x14ac:dyDescent="0.25">
      <c r="A49" s="83" t="s">
        <v>144</v>
      </c>
      <c r="B49" s="82" t="str">
        <f>'Методика оценки (отч.)'!K206</f>
        <v>Наличие учителей-логопедов в ДОО в отчетном году</v>
      </c>
      <c r="C49" s="87" t="s">
        <v>145</v>
      </c>
      <c r="D49" s="77" t="e">
        <f>IF('ИИД (отч.)'!#REF!="","нет",'ИИД (отч.)'!#REF!)</f>
        <v>#REF!</v>
      </c>
      <c r="E49" s="77" t="str">
        <f>IF('ИИД (отч.)'!D49="","нет",'ИИД (отч.)'!D49)</f>
        <v>нет</v>
      </c>
    </row>
    <row r="50" spans="1:5" x14ac:dyDescent="0.25">
      <c r="A50" s="83" t="s">
        <v>159</v>
      </c>
      <c r="B50" s="82" t="str">
        <f>'Методика оценки (отч.)'!K209</f>
        <v>Количество музыкальных руководителей в ДОО в отчетном году</v>
      </c>
      <c r="C50" s="87" t="s">
        <v>404</v>
      </c>
      <c r="D50" s="74" t="e">
        <f>IF('ИИД (отч.)'!#REF!="",0,'ИИД (отч.)'!#REF!)</f>
        <v>#REF!</v>
      </c>
      <c r="E50" s="74">
        <f>IF('ИИД (отч.)'!D50="",0,'ИИД (отч.)'!D50)</f>
        <v>1</v>
      </c>
    </row>
    <row r="51" spans="1:5" x14ac:dyDescent="0.25">
      <c r="A51" s="83" t="s">
        <v>160</v>
      </c>
      <c r="B51" s="82" t="str">
        <f>'Методика оценки (отч.)'!K213</f>
        <v>Количество инструкторов по физической культуре в ДОО в отчетном году</v>
      </c>
      <c r="C51" s="87" t="s">
        <v>405</v>
      </c>
      <c r="D51" s="74" t="e">
        <f>IF('ИИД (отч.)'!#REF!="",0,'ИИД (отч.)'!#REF!)</f>
        <v>#REF!</v>
      </c>
      <c r="E51" s="74">
        <f>IF('ИИД (отч.)'!D51="",0,'ИИД (отч.)'!D51)</f>
        <v>1</v>
      </c>
    </row>
    <row r="52" spans="1:5" x14ac:dyDescent="0.25">
      <c r="A52" s="83" t="s">
        <v>161</v>
      </c>
      <c r="B52" s="82" t="str">
        <f>'Методика оценки (отч.)'!K217</f>
        <v>Количество медицинских работников в ДОО в отчетном году</v>
      </c>
      <c r="C52" s="87" t="s">
        <v>406</v>
      </c>
      <c r="D52" s="74" t="e">
        <f>IF('ИИД (отч.)'!#REF!="",0,'ИИД (отч.)'!#REF!)</f>
        <v>#REF!</v>
      </c>
      <c r="E52" s="74">
        <f>IF('ИИД (отч.)'!D52="",0,'ИИД (отч.)'!D52)</f>
        <v>1</v>
      </c>
    </row>
    <row r="53" spans="1:5" ht="30" x14ac:dyDescent="0.25">
      <c r="A53" s="83" t="s">
        <v>162</v>
      </c>
      <c r="B53" s="82" t="str">
        <f>'Методика оценки (отч.)'!K223</f>
        <v>Количество нештатных и аварийных ситуаций техногенного характера, возникших на территории ДОО (пожар, обрушение конструкций и т.п.)</v>
      </c>
      <c r="C53" s="87" t="s">
        <v>433</v>
      </c>
      <c r="D53" s="74" t="e">
        <f>IF('ИИД (отч.)'!#REF!="",1000000000,'ИИД (отч.)'!#REF!)</f>
        <v>#REF!</v>
      </c>
      <c r="E53" s="74">
        <f>IF('ИИД (отч.)'!D53="",1000000000,'ИИД (отч.)'!D53)</f>
        <v>0</v>
      </c>
    </row>
    <row r="54" spans="1:5" x14ac:dyDescent="0.25">
      <c r="A54" s="83" t="s">
        <v>163</v>
      </c>
      <c r="B54" s="82" t="str">
        <f>'Методика оценки (отч.)'!K226</f>
        <v xml:space="preserve">Наличие системы водоснабжения </v>
      </c>
      <c r="C54" s="87" t="s">
        <v>434</v>
      </c>
      <c r="D54" s="74" t="e">
        <f>IF('ИИД (отч.)'!#REF!="","нет",'ИИД (отч.)'!#REF!)</f>
        <v>#REF!</v>
      </c>
      <c r="E54" s="74" t="str">
        <f>IF('ИИД (отч.)'!D54="","нет",'ИИД (отч.)'!D54)</f>
        <v>да</v>
      </c>
    </row>
    <row r="55" spans="1:5" x14ac:dyDescent="0.25">
      <c r="A55" s="83" t="s">
        <v>164</v>
      </c>
      <c r="B55" s="82" t="str">
        <f>'Методика оценки (отч.)'!K229</f>
        <v>Наличие системы отопления</v>
      </c>
      <c r="C55" s="87" t="s">
        <v>435</v>
      </c>
      <c r="D55" s="74" t="e">
        <f>IF('ИИД (отч.)'!#REF!="","нет",'ИИД (отч.)'!#REF!)</f>
        <v>#REF!</v>
      </c>
      <c r="E55" s="74" t="str">
        <f>IF('ИИД (отч.)'!D55="","нет",'ИИД (отч.)'!D55)</f>
        <v>да</v>
      </c>
    </row>
    <row r="56" spans="1:5" x14ac:dyDescent="0.25">
      <c r="A56" s="83" t="s">
        <v>165</v>
      </c>
      <c r="B56" s="82" t="str">
        <f>'Методика оценки (отч.)'!K232</f>
        <v>Наличие канализации</v>
      </c>
      <c r="C56" s="87" t="s">
        <v>436</v>
      </c>
      <c r="D56" s="74" t="e">
        <f>IF('ИИД (отч.)'!#REF!="","нет",'ИИД (отч.)'!#REF!)</f>
        <v>#REF!</v>
      </c>
      <c r="E56" s="74" t="str">
        <f>IF('ИИД (отч.)'!D56="","нет",'ИИД (отч.)'!D56)</f>
        <v>да</v>
      </c>
    </row>
    <row r="57" spans="1:5" x14ac:dyDescent="0.25">
      <c r="A57" s="83" t="s">
        <v>166</v>
      </c>
      <c r="B57" s="82" t="str">
        <f>'Методика оценки (отч.)'!K235</f>
        <v>Тип здания, в котором располагается ДОО</v>
      </c>
      <c r="C57" s="87" t="s">
        <v>437</v>
      </c>
      <c r="D57" s="74" t="e">
        <f>IF('ИИД (отч.)'!#REF!="","арендованное",'ИИД (отч.)'!#REF!)</f>
        <v>#REF!</v>
      </c>
      <c r="E57" s="74" t="str">
        <f>IF('ИИД (отч.)'!D57="","арендованное",'ИИД (отч.)'!D57)</f>
        <v>типовое</v>
      </c>
    </row>
    <row r="58" spans="1:5" x14ac:dyDescent="0.25">
      <c r="A58" s="83" t="s">
        <v>167</v>
      </c>
      <c r="B58" s="82" t="str">
        <f>'Методика оценки (отч.)'!C239</f>
        <v>Является ли здание ДОО аварийным</v>
      </c>
      <c r="C58" s="87" t="s">
        <v>438</v>
      </c>
      <c r="D58" s="74" t="e">
        <f>IF('ИИД (отч.)'!#REF!="","да",'ИИД (отч.)'!#REF!)</f>
        <v>#REF!</v>
      </c>
      <c r="E58" s="74" t="str">
        <f>IF('ИИД (отч.)'!D58="","да",'ИИД (отч.)'!D58)</f>
        <v>нет</v>
      </c>
    </row>
    <row r="59" spans="1:5" x14ac:dyDescent="0.25">
      <c r="A59" s="83" t="s">
        <v>168</v>
      </c>
      <c r="B59" s="82" t="str">
        <f>'Методика оценки (отч.)'!K242</f>
        <v>Необходимость проведения в здании ДОО капитального ремонта</v>
      </c>
      <c r="C59" s="87" t="s">
        <v>439</v>
      </c>
      <c r="D59" s="74" t="e">
        <f>IF('ИИД (отч.)'!#REF!="","да",'ИИД (отч.)'!#REF!)</f>
        <v>#REF!</v>
      </c>
      <c r="E59" s="74" t="str">
        <f>IF('ИИД (отч.)'!D59="","да",'ИИД (отч.)'!D59)</f>
        <v>нет</v>
      </c>
    </row>
    <row r="60" spans="1:5" x14ac:dyDescent="0.25">
      <c r="A60" s="83" t="s">
        <v>169</v>
      </c>
      <c r="B60" s="82" t="str">
        <f>'Методика оценки (отч.)'!K245</f>
        <v xml:space="preserve"> Наличие тревожной кнопки или другой охранной сигнализации</v>
      </c>
      <c r="C60" s="87" t="s">
        <v>440</v>
      </c>
      <c r="D60" s="74" t="e">
        <f>IF('ИИД (отч.)'!#REF!="","нет",'ИИД (отч.)'!#REF!)</f>
        <v>#REF!</v>
      </c>
      <c r="E60" s="74" t="str">
        <f>IF('ИИД (отч.)'!D60="","нет",'ИИД (отч.)'!D60)</f>
        <v>да</v>
      </c>
    </row>
    <row r="61" spans="1:5" x14ac:dyDescent="0.25">
      <c r="A61" s="83" t="s">
        <v>170</v>
      </c>
      <c r="B61" s="82" t="str">
        <f>'Методика оценки (отч.)'!K248</f>
        <v>Наличие работающей пожарной сигнализации</v>
      </c>
      <c r="C61" s="87" t="s">
        <v>441</v>
      </c>
      <c r="D61" s="74" t="e">
        <f>IF('ИИД (отч.)'!#REF!="","нет",'ИИД (отч.)'!#REF!)</f>
        <v>#REF!</v>
      </c>
      <c r="E61" s="74" t="str">
        <f>IF('ИИД (отч.)'!D61="","нет",'ИИД (отч.)'!D61)</f>
        <v>да</v>
      </c>
    </row>
    <row r="62" spans="1:5" x14ac:dyDescent="0.25">
      <c r="A62" s="83" t="s">
        <v>171</v>
      </c>
      <c r="B62" s="82" t="str">
        <f>'Методика оценки (отч.)'!K251</f>
        <v>Наличие противопожарного оборудования</v>
      </c>
      <c r="C62" s="87" t="s">
        <v>442</v>
      </c>
      <c r="D62" s="74" t="e">
        <f>IF('ИИД (отч.)'!#REF!="","нет",'ИИД (отч.)'!#REF!)</f>
        <v>#REF!</v>
      </c>
      <c r="E62" s="74" t="str">
        <f>IF('ИИД (отч.)'!D62="","нет",'ИИД (отч.)'!D62)</f>
        <v>да</v>
      </c>
    </row>
    <row r="63" spans="1:5" x14ac:dyDescent="0.25">
      <c r="A63" s="83" t="s">
        <v>172</v>
      </c>
      <c r="B63" s="82" t="str">
        <f>'Методика оценки (отч.)'!K254</f>
        <v>Наличие системы видеонаблюдения</v>
      </c>
      <c r="C63" s="87" t="s">
        <v>443</v>
      </c>
      <c r="D63" s="74" t="e">
        <f>IF('ИИД (отч.)'!#REF!="","нет",'ИИД (отч.)'!#REF!)</f>
        <v>#REF!</v>
      </c>
      <c r="E63" s="74" t="str">
        <f>IF('ИИД (отч.)'!D63="","нет",'ИИД (отч.)'!D63)</f>
        <v>да</v>
      </c>
    </row>
    <row r="64" spans="1:5" x14ac:dyDescent="0.25">
      <c r="A64" s="83" t="s">
        <v>173</v>
      </c>
      <c r="B64" s="82" t="str">
        <f>'Методика оценки (отч.)'!K257</f>
        <v>Количество персональных компьютеров, доступных для использования детьми</v>
      </c>
      <c r="C64" s="87" t="s">
        <v>444</v>
      </c>
      <c r="D64" s="74" t="e">
        <f>IF('ИИД (отч.)'!#REF!&lt;&gt;0,'ИИД (отч.)'!#REF!,IF('ИИД (отч.)'!#REF!=0,'ИИД (отч.)'!#REF!,0))</f>
        <v>#REF!</v>
      </c>
      <c r="E64" s="74">
        <f>IF('ИИД (отч.)'!D64&lt;&gt;0,'ИИД (отч.)'!D64,IF('ИИД (отч.)'!D64=0,'ИИД (отч.)'!D64,0))</f>
        <v>3</v>
      </c>
    </row>
    <row r="65" spans="1:5" x14ac:dyDescent="0.25">
      <c r="A65" s="83" t="s">
        <v>174</v>
      </c>
      <c r="B65" s="82" t="str">
        <f>'Методика оценки (отч.)'!K261</f>
        <v>Наличие периметрального ограждения территории ДОО, освещение территории</v>
      </c>
      <c r="C65" s="87" t="s">
        <v>445</v>
      </c>
      <c r="D65" s="74" t="e">
        <f>IF('ИИД (отч.)'!#REF!="","нет",'ИИД (отч.)'!#REF!)</f>
        <v>#REF!</v>
      </c>
      <c r="E65" s="74" t="str">
        <f>IF('ИИД (отч.)'!D65="","нет",'ИИД (отч.)'!D65)</f>
        <v>да</v>
      </c>
    </row>
    <row r="66" spans="1:5" x14ac:dyDescent="0.25">
      <c r="A66" s="83" t="s">
        <v>175</v>
      </c>
      <c r="B66" s="82" t="str">
        <f>'Методика оценки (отч.)'!K264</f>
        <v>Наличие прогулочной площадки</v>
      </c>
      <c r="C66" s="87" t="s">
        <v>446</v>
      </c>
      <c r="D66" s="74" t="e">
        <f>IF('ИИД (отч.)'!#REF!="","нет",'ИИД (отч.)'!#REF!)</f>
        <v>#REF!</v>
      </c>
      <c r="E66" s="74" t="str">
        <f>IF('ИИД (отч.)'!D66="","нет",'ИИД (отч.)'!D66)</f>
        <v>да</v>
      </c>
    </row>
    <row r="67" spans="1:5" x14ac:dyDescent="0.25">
      <c r="A67" s="83" t="s">
        <v>176</v>
      </c>
      <c r="B67" s="82" t="str">
        <f>'Методика оценки (отч.)'!K267</f>
        <v>Площадь групповых (игровых) комнат</v>
      </c>
      <c r="C67" s="87" t="s">
        <v>447</v>
      </c>
      <c r="D67" s="74" t="e">
        <f>IF('ИИД (отч.)'!#REF!="",0,'ИИД (отч.)'!#REF!)</f>
        <v>#REF!</v>
      </c>
      <c r="E67" s="74">
        <f>IF('ИИД (отч.)'!D67="",0,'ИИД (отч.)'!D67)</f>
        <v>399</v>
      </c>
    </row>
    <row r="68" spans="1:5" ht="45" x14ac:dyDescent="0.25">
      <c r="A68" s="82">
        <v>65</v>
      </c>
      <c r="B68" s="82" t="str">
        <f>'Методика оценки (отч.)'!K271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v>
      </c>
      <c r="C68" s="87" t="s">
        <v>448</v>
      </c>
      <c r="D68" s="74" t="e">
        <f>IF('ИИД (отч.)'!#REF!="",0,'ИИД (отч.)'!#REF!)</f>
        <v>#REF!</v>
      </c>
      <c r="E68" s="74">
        <f>IF('ИИД (отч.)'!D68="",0,'ИИД (отч.)'!D68)</f>
        <v>50.2</v>
      </c>
    </row>
    <row r="69" spans="1:5" x14ac:dyDescent="0.25">
      <c r="A69" s="83" t="s">
        <v>177</v>
      </c>
      <c r="B69" s="82" t="str">
        <f>'Методика оценки (отч.)'!K274</f>
        <v>Наличие оборудованного физкультурного зала</v>
      </c>
      <c r="C69" s="87" t="s">
        <v>449</v>
      </c>
      <c r="D69" s="74" t="e">
        <f>IF('ИИД (отч.)'!#REF!="","нет",'ИИД (отч.)'!#REF!)</f>
        <v>#REF!</v>
      </c>
      <c r="E69" s="74" t="str">
        <f>IF('ИИД (отч.)'!D69="","нет",'ИИД (отч.)'!D69)</f>
        <v>нет</v>
      </c>
    </row>
    <row r="70" spans="1:5" x14ac:dyDescent="0.25">
      <c r="A70" s="83" t="s">
        <v>178</v>
      </c>
      <c r="B70" s="82" t="str">
        <f>'Методика оценки (отч.)'!K277</f>
        <v>Наличие оборудованного музыкального зала</v>
      </c>
      <c r="C70" s="87" t="s">
        <v>450</v>
      </c>
      <c r="D70" s="74" t="e">
        <f>IF('ИИД (отч.)'!#REF!="","нет",'ИИД (отч.)'!#REF!)</f>
        <v>#REF!</v>
      </c>
      <c r="E70" s="74" t="str">
        <f>IF('ИИД (отч.)'!D70="","нет",'ИИД (отч.)'!D70)</f>
        <v>нет</v>
      </c>
    </row>
    <row r="71" spans="1:5" x14ac:dyDescent="0.25">
      <c r="A71" s="83" t="s">
        <v>179</v>
      </c>
      <c r="B71" s="82" t="str">
        <f>'Методика оценки (отч.)'!K280</f>
        <v>Наличие оборудованного крытого бассейна</v>
      </c>
      <c r="C71" s="87" t="s">
        <v>451</v>
      </c>
      <c r="D71" s="74" t="e">
        <f>IF('ИИД (отч.)'!#REF!="","нет",'ИИД (отч.)'!#REF!)</f>
        <v>#REF!</v>
      </c>
      <c r="E71" s="74" t="str">
        <f>IF('ИИД (отч.)'!D71="","нет",'ИИД (отч.)'!D71)</f>
        <v>нет</v>
      </c>
    </row>
    <row r="72" spans="1:5" x14ac:dyDescent="0.25">
      <c r="A72" s="83" t="s">
        <v>180</v>
      </c>
      <c r="B72" s="82" t="str">
        <f>'Методика оценки (отч.)'!K283</f>
        <v>Количество детей, пользующихся услугами бассейна в отчётном году</v>
      </c>
      <c r="C72" s="87" t="s">
        <v>452</v>
      </c>
      <c r="D72" s="74" t="e">
        <f>IF('ИИД (отч.)'!#REF!="",0,'ИИД (отч.)'!#REF!)</f>
        <v>#REF!</v>
      </c>
      <c r="E72" s="74">
        <f>IF('ИИД (отч.)'!D72="",0,'ИИД (отч.)'!D72)</f>
        <v>0</v>
      </c>
    </row>
    <row r="73" spans="1:5" x14ac:dyDescent="0.25">
      <c r="A73" s="83" t="s">
        <v>181</v>
      </c>
      <c r="B73" s="82" t="str">
        <f>'Методика оценки (отч.)'!K288</f>
        <v>Наличие оборудованного медицинского кабинета</v>
      </c>
      <c r="C73" s="87" t="s">
        <v>453</v>
      </c>
      <c r="D73" s="74" t="e">
        <f>IF('ИИД (отч.)'!#REF!="","нет",'ИИД (отч.)'!#REF!)</f>
        <v>#REF!</v>
      </c>
      <c r="E73" s="74" t="str">
        <f>IF('ИИД (отч.)'!D73="","нет",'ИИД (отч.)'!D73)</f>
        <v>да</v>
      </c>
    </row>
    <row r="74" spans="1:5" x14ac:dyDescent="0.25">
      <c r="A74" s="83" t="s">
        <v>182</v>
      </c>
      <c r="B74" s="82" t="str">
        <f>'Методика оценки (отч.)'!K291</f>
        <v>Наличие оборудованного процедурного кабинета</v>
      </c>
      <c r="C74" s="87" t="s">
        <v>454</v>
      </c>
      <c r="D74" s="74" t="e">
        <f>IF('ИИД (отч.)'!#REF!="","нет",'ИИД (отч.)'!#REF!)</f>
        <v>#REF!</v>
      </c>
      <c r="E74" s="74" t="str">
        <f>IF('ИИД (отч.)'!D74="","нет",'ИИД (отч.)'!D74)</f>
        <v>да</v>
      </c>
    </row>
    <row r="75" spans="1:5" x14ac:dyDescent="0.25">
      <c r="A75" s="83" t="s">
        <v>183</v>
      </c>
      <c r="B75" s="82" t="str">
        <f>'Методика оценки (отч.)'!K294</f>
        <v>Наличие оборудованного изолятора</v>
      </c>
      <c r="C75" s="87" t="s">
        <v>455</v>
      </c>
      <c r="D75" s="74" t="e">
        <f>IF('ИИД (отч.)'!#REF!="","нет",'ИИД (отч.)'!#REF!)</f>
        <v>#REF!</v>
      </c>
      <c r="E75" s="74" t="str">
        <f>IF('ИИД (отч.)'!D75="","нет",'ИИД (отч.)'!D75)</f>
        <v>нет</v>
      </c>
    </row>
    <row r="76" spans="1:5" x14ac:dyDescent="0.25">
      <c r="A76" s="83" t="s">
        <v>184</v>
      </c>
      <c r="B76" s="82" t="str">
        <f>'Методика оценки (отч.)'!K297</f>
        <v>Наличие специального оборудованного кабинета педагога-психолога</v>
      </c>
      <c r="C76" s="87" t="s">
        <v>456</v>
      </c>
      <c r="D76" s="74" t="e">
        <f>IF('ИИД (отч.)'!#REF!="","нет",'ИИД (отч.)'!#REF!)</f>
        <v>#REF!</v>
      </c>
      <c r="E76" s="74" t="str">
        <f>IF('ИИД (отч.)'!D76="","нет",'ИИД (отч.)'!D76)</f>
        <v>нет</v>
      </c>
    </row>
    <row r="77" spans="1:5" x14ac:dyDescent="0.25">
      <c r="A77" s="83" t="s">
        <v>185</v>
      </c>
      <c r="B77" s="82" t="str">
        <f>'Методика оценки (отч.)'!K300</f>
        <v>Наличие специального оборудованного кабинета учителя-логопеда</v>
      </c>
      <c r="C77" s="87" t="s">
        <v>457</v>
      </c>
      <c r="D77" s="74" t="e">
        <f>IF('ИИД (отч.)'!#REF!="","нет",'ИИД (отч.)'!#REF!)</f>
        <v>#REF!</v>
      </c>
      <c r="E77" s="74" t="str">
        <f>IF('ИИД (отч.)'!D77="","нет",'ИИД (отч.)'!D77)</f>
        <v>нет</v>
      </c>
    </row>
    <row r="78" spans="1:5" ht="30" x14ac:dyDescent="0.25">
      <c r="A78" s="83" t="s">
        <v>186</v>
      </c>
      <c r="B78" s="82" t="str">
        <f>'Методика оценки (отч.)'!K307</f>
        <v>Оценка обеспеченности ДОО игрушками, указанная в Акте проверки готовности ДОО к 2014-2015 учебному году</v>
      </c>
      <c r="C78" s="87" t="s">
        <v>458</v>
      </c>
      <c r="D78" s="74" t="e">
        <f>IF('ИИД (отч.)'!#REF!="","неуд.",'ИИД (отч.)'!#REF!)</f>
        <v>#REF!</v>
      </c>
      <c r="E78" s="74" t="str">
        <f>IF('ИИД (отч.)'!D78="","неуд.",'ИИД (отч.)'!D78)</f>
        <v>удв.</v>
      </c>
    </row>
    <row r="79" spans="1:5" ht="30" x14ac:dyDescent="0.25">
      <c r="A79" s="83" t="s">
        <v>187</v>
      </c>
      <c r="B79" s="82" t="str">
        <f>'Методика оценки (отч.)'!C312</f>
        <v>Оценка обеспеченности ДОО игрушками и дидактическими материалами, указанная в Акте проверки готовности ДОО к 2014-2015 учебному году</v>
      </c>
      <c r="C79" s="87" t="s">
        <v>459</v>
      </c>
      <c r="D79" s="74" t="e">
        <f>IF('ИИД (отч.)'!#REF!="","неуд.",'ИИД (отч.)'!#REF!)</f>
        <v>#REF!</v>
      </c>
      <c r="E79" s="74" t="str">
        <f>IF('ИИД (отч.)'!D79="","неуд.",'ИИД (отч.)'!D79)</f>
        <v>удв.</v>
      </c>
    </row>
    <row r="80" spans="1:5" ht="30" x14ac:dyDescent="0.25">
      <c r="A80" s="83" t="s">
        <v>188</v>
      </c>
      <c r="B80" s="82" t="str">
        <f>'Методика оценки (отч.)'!K317</f>
        <v>Оценка состояние пищеблока, указанная в Акте проверки готовности ДОО к 2014-2015 учебному году</v>
      </c>
      <c r="C80" s="87" t="s">
        <v>460</v>
      </c>
      <c r="D80" s="74" t="e">
        <f>IF('ИИД (отч.)'!#REF!="","неуд.",'ИИД (отч.)'!#REF!)</f>
        <v>#REF!</v>
      </c>
      <c r="E80" s="74" t="str">
        <f>IF('ИИД (отч.)'!D80="","неуд.",'ИИД (отч.)'!D80)</f>
        <v>удв.</v>
      </c>
    </row>
    <row r="81" spans="1:5" x14ac:dyDescent="0.25">
      <c r="A81" s="83" t="s">
        <v>189</v>
      </c>
      <c r="B81" s="82" t="str">
        <f>'Методика оценки (отч.)'!K323</f>
        <v>Среднемесячная заработная плата педагогических работников ДОО</v>
      </c>
      <c r="C81" s="87" t="s">
        <v>461</v>
      </c>
      <c r="D81" s="74" t="e">
        <f>IF('ИИД (отч.)'!#REF!="",0,'ИИД (отч.)'!#REF!)</f>
        <v>#REF!</v>
      </c>
      <c r="E81" s="74">
        <f>IF('ИИД (отч.)'!D81="",0,'ИИД (отч.)'!D81)</f>
        <v>16787</v>
      </c>
    </row>
    <row r="82" spans="1:5" ht="30" x14ac:dyDescent="0.25">
      <c r="A82" s="83" t="s">
        <v>190</v>
      </c>
      <c r="B82" s="82" t="str">
        <f>'Методика оценки (отч.)'!K324</f>
        <v>Среднемесячная заработная плата в сфере дошкольного образования в Чеченской Республике</v>
      </c>
      <c r="C82" s="87" t="s">
        <v>462</v>
      </c>
      <c r="D82" s="102" t="e">
        <f>IF('ИИД (отч.)'!#REF!="",0,'ИИД (отч.)'!#REF!)</f>
        <v>#REF!</v>
      </c>
      <c r="E82" s="102">
        <f>IF('ИИД (отч.)'!D82="",0,'ИИД (отч.)'!D82)</f>
        <v>16787</v>
      </c>
    </row>
    <row r="83" spans="1:5" x14ac:dyDescent="0.25">
      <c r="A83" s="83" t="s">
        <v>191</v>
      </c>
      <c r="B83" s="82" t="str">
        <f>'Методика оценки (отч.)'!K327</f>
        <v>Средний размер родительской платы за услуги данного ДОО</v>
      </c>
      <c r="C83" s="87" t="s">
        <v>463</v>
      </c>
      <c r="D83" s="74" t="e">
        <f>IF('ИИД (отч.)'!#REF!="",1000000000,'ИИД (отч.)'!#REF!)</f>
        <v>#REF!</v>
      </c>
      <c r="E83" s="74">
        <f>IF('ИИД (отч.)'!D83="",1000000000,'ИИД (отч.)'!D83)</f>
        <v>1500</v>
      </c>
    </row>
    <row r="84" spans="1:5" x14ac:dyDescent="0.25">
      <c r="A84" s="83" t="s">
        <v>192</v>
      </c>
      <c r="B84" s="82" t="str">
        <f>'Методика оценки (отч.)'!K328</f>
        <v>Средний размер родительской платы за услуги ДОО в Чеченской Республике</v>
      </c>
      <c r="C84" s="87" t="s">
        <v>464</v>
      </c>
      <c r="D84" s="74" t="e">
        <f>IF('ИИД (отч.)'!#REF!="",0,'ИИД (отч.)'!#REF!)</f>
        <v>#REF!</v>
      </c>
      <c r="E84" s="74">
        <f>IF('ИИД (отч.)'!D84="",0,'ИИД (отч.)'!D84)</f>
        <v>1500</v>
      </c>
    </row>
    <row r="85" spans="1:5" x14ac:dyDescent="0.25">
      <c r="A85" s="83" t="s">
        <v>193</v>
      </c>
      <c r="B85" s="82" t="str">
        <f>'Методика оценки (отч.)'!K331</f>
        <v>Расходы на средства обучения:</v>
      </c>
      <c r="C85" s="87" t="s">
        <v>465</v>
      </c>
      <c r="D85" s="74" t="e">
        <f>IF('ИИД (отч.)'!#REF!="",0,'ИИД (отч.)'!#REF!)</f>
        <v>#REF!</v>
      </c>
      <c r="E85" s="74">
        <f>IF('ИИД (отч.)'!D85="",0,'ИИД (отч.)'!D85)</f>
        <v>2464000</v>
      </c>
    </row>
    <row r="86" spans="1:5" x14ac:dyDescent="0.25">
      <c r="A86" s="83" t="s">
        <v>194</v>
      </c>
      <c r="B86" s="83" t="str">
        <f>'Методика оценки (отч.)'!K335</f>
        <v>Общий объём доходов от оказания дополнительных платных услуг</v>
      </c>
      <c r="C86" s="87" t="s">
        <v>466</v>
      </c>
      <c r="D86" s="74" t="e">
        <f>IF('ИИД (отч.)'!#REF!="",0,'ИИД (отч.)'!#REF!)</f>
        <v>#REF!</v>
      </c>
      <c r="E86" s="74">
        <f>IF('ИИД (отч.)'!D86="",0,'ИИД (отч.)'!D86)</f>
        <v>0</v>
      </c>
    </row>
    <row r="87" spans="1:5" x14ac:dyDescent="0.25">
      <c r="A87" s="83" t="s">
        <v>195</v>
      </c>
      <c r="B87" s="82" t="str">
        <f>'Методика оценки (отч.)'!K342</f>
        <v>Ссылка на официальный сайт ДОО</v>
      </c>
      <c r="C87" s="87" t="s">
        <v>467</v>
      </c>
      <c r="D87" s="74" t="e">
        <f>IF('ИИД (отч.)'!#REF!="","нет",'ИИД (отч.)'!#REF!)</f>
        <v>#REF!</v>
      </c>
      <c r="E87" s="74" t="str">
        <f>IF('ИИД (отч.)'!D87="","нет",'ИИД (отч.)'!D87)</f>
        <v>да</v>
      </c>
    </row>
    <row r="88" spans="1:5" ht="30" x14ac:dyDescent="0.25">
      <c r="A88" s="95" t="s">
        <v>196</v>
      </c>
      <c r="B88" s="96" t="str">
        <f>'Методика оценки (отч.)'!K345</f>
        <v>Ссылка на страницу официального сайта ДОО, содержащую учредительную и контактную информацию:</v>
      </c>
      <c r="C88" s="97" t="s">
        <v>468</v>
      </c>
      <c r="D88" s="98"/>
      <c r="E88" s="98"/>
    </row>
    <row r="89" spans="1:5" x14ac:dyDescent="0.25">
      <c r="A89" s="83"/>
      <c r="B89" s="84" t="str">
        <f>'Методика оценки (отч.)'!K346</f>
        <v>о дате создания ДОО</v>
      </c>
      <c r="C89" s="88" t="str">
        <f>'Методика оценки (отч.)'!J346</f>
        <v>ИД85.1</v>
      </c>
      <c r="D89" s="90" t="e">
        <f>IF('ИИД (отч.)'!#REF!="","нет",'ИИД (отч.)'!#REF!)</f>
        <v>#REF!</v>
      </c>
      <c r="E89" s="90" t="str">
        <f>IF('ИИД (отч.)'!D89="","нет",'ИИД (отч.)'!D89)</f>
        <v>да</v>
      </c>
    </row>
    <row r="90" spans="1:5" x14ac:dyDescent="0.25">
      <c r="A90" s="83"/>
      <c r="B90" s="84" t="str">
        <f>'Методика оценки (отч.)'!K349</f>
        <v>об учредителях ДОО</v>
      </c>
      <c r="C90" s="88" t="str">
        <f>'Методика оценки (отч.)'!J349</f>
        <v>ИД85.2</v>
      </c>
      <c r="D90" s="90" t="e">
        <f>IF('ИИД (отч.)'!#REF!="","нет",'ИИД (отч.)'!#REF!)</f>
        <v>#REF!</v>
      </c>
      <c r="E90" s="90" t="str">
        <f>IF('ИИД (отч.)'!D90="","нет",'ИИД (отч.)'!D90)</f>
        <v>да</v>
      </c>
    </row>
    <row r="91" spans="1:5" x14ac:dyDescent="0.25">
      <c r="A91" s="83"/>
      <c r="B91" s="84" t="str">
        <f>'Методика оценки (отч.)'!K352</f>
        <v>о месте нахождения ДОО</v>
      </c>
      <c r="C91" s="88" t="str">
        <f>'Методика оценки (отч.)'!J352</f>
        <v>ИД85.3</v>
      </c>
      <c r="D91" s="90" t="e">
        <f>IF('ИИД (отч.)'!#REF!="","нет",'ИИД (отч.)'!#REF!)</f>
        <v>#REF!</v>
      </c>
      <c r="E91" s="90" t="str">
        <f>IF('ИИД (отч.)'!D91="","нет",'ИИД (отч.)'!D91)</f>
        <v>да</v>
      </c>
    </row>
    <row r="92" spans="1:5" x14ac:dyDescent="0.25">
      <c r="A92" s="83"/>
      <c r="B92" s="84" t="str">
        <f>'Методика оценки (отч.)'!K355</f>
        <v>о графике работы ДОО</v>
      </c>
      <c r="C92" s="88" t="str">
        <f>'Методика оценки (отч.)'!J355</f>
        <v>ИД85.4</v>
      </c>
      <c r="D92" s="90" t="e">
        <f>IF('ИИД (отч.)'!#REF!="","нет",'ИИД (отч.)'!#REF!)</f>
        <v>#REF!</v>
      </c>
      <c r="E92" s="90" t="str">
        <f>IF('ИИД (отч.)'!D92="","нет",'ИИД (отч.)'!D92)</f>
        <v>да</v>
      </c>
    </row>
    <row r="93" spans="1:5" x14ac:dyDescent="0.25">
      <c r="A93" s="83"/>
      <c r="B93" s="84" t="str">
        <f>'Методика оценки (отч.)'!K358</f>
        <v>контактной информации ДОО (телефона, электронной почты)</v>
      </c>
      <c r="C93" s="88" t="str">
        <f>'Методика оценки (отч.)'!J358</f>
        <v>ИД85.5</v>
      </c>
      <c r="D93" s="90" t="e">
        <f>IF('ИИД (отч.)'!#REF!="","нет",'ИИД (отч.)'!#REF!)</f>
        <v>#REF!</v>
      </c>
      <c r="E93" s="90" t="str">
        <f>IF('ИИД (отч.)'!D93="","нет",'ИИД (отч.)'!D93)</f>
        <v>да</v>
      </c>
    </row>
    <row r="94" spans="1:5" ht="30" x14ac:dyDescent="0.25">
      <c r="A94" s="83" t="s">
        <v>197</v>
      </c>
      <c r="B94" s="82" t="str">
        <f>'Методика оценки (отч.)'!K361</f>
        <v>Ссылка на страницу официального сайта ДОО, содержащую сведения о педагогических работниках ДОО</v>
      </c>
      <c r="C94" s="87" t="s">
        <v>469</v>
      </c>
      <c r="D94" s="74" t="e">
        <f>IF('ИИД (отч.)'!#REF!="","нет",'ИИД (отч.)'!#REF!)</f>
        <v>#REF!</v>
      </c>
      <c r="E94" s="74" t="str">
        <f>IF('ИИД (отч.)'!D94="","нет",'ИИД (отч.)'!D94)</f>
        <v>да</v>
      </c>
    </row>
    <row r="95" spans="1:5" ht="30" x14ac:dyDescent="0.25">
      <c r="A95" s="95" t="s">
        <v>198</v>
      </c>
      <c r="B95" s="96" t="str">
        <f>'Методика оценки (отч.)'!K364</f>
        <v>Ссылка на страницу официального сайта ДОО, содержащую информацию о системе управления:</v>
      </c>
      <c r="C95" s="97" t="s">
        <v>470</v>
      </c>
      <c r="D95" s="98"/>
      <c r="E95" s="98"/>
    </row>
    <row r="96" spans="1:5" x14ac:dyDescent="0.25">
      <c r="A96" s="83"/>
      <c r="B96" s="84" t="str">
        <f>'Методика оценки (отч.)'!K365</f>
        <v>об органах управления</v>
      </c>
      <c r="C96" s="88" t="str">
        <f>'Методика оценки (отч.)'!J365</f>
        <v>ИД87.1</v>
      </c>
      <c r="D96" s="90" t="e">
        <f>IF('ИИД (отч.)'!#REF!="","нет",'ИИД (отч.)'!#REF!)</f>
        <v>#REF!</v>
      </c>
      <c r="E96" s="90" t="str">
        <f>IF('ИИД (отч.)'!D96="","нет",'ИИД (отч.)'!D96)</f>
        <v>нет</v>
      </c>
    </row>
    <row r="97" spans="1:5" x14ac:dyDescent="0.25">
      <c r="A97" s="83"/>
      <c r="B97" s="84" t="str">
        <f>'Методика оценки (отч.)'!K368</f>
        <v>о руководителях органов управления</v>
      </c>
      <c r="C97" s="88" t="str">
        <f>'Методика оценки (отч.)'!J368</f>
        <v>ИД87.2</v>
      </c>
      <c r="D97" s="90" t="e">
        <f>IF('ИИД (отч.)'!#REF!="","нет",'ИИД (отч.)'!#REF!)</f>
        <v>#REF!</v>
      </c>
      <c r="E97" s="90" t="str">
        <f>IF('ИИД (отч.)'!D97="","нет",'ИИД (отч.)'!D97)</f>
        <v>нет</v>
      </c>
    </row>
    <row r="98" spans="1:5" ht="30" x14ac:dyDescent="0.25">
      <c r="A98" s="83" t="s">
        <v>199</v>
      </c>
      <c r="B98" s="82" t="str">
        <f>'Методика оценки (отч.)'!K371</f>
        <v>Ссылка на страницу официального сайта ДОО, содержащую отчет о результатах самообследования ДОО, подписанный руководителем ДОО и заверенный печатью</v>
      </c>
      <c r="C98" s="87" t="s">
        <v>471</v>
      </c>
      <c r="D98" s="74" t="e">
        <f>IF('ИИД (отч.)'!#REF!="","нет",'ИИД (отч.)'!#REF!)</f>
        <v>#REF!</v>
      </c>
      <c r="E98" s="74" t="str">
        <f>IF('ИИД (отч.)'!D98="","нет",'ИИД (отч.)'!D98)</f>
        <v>нет</v>
      </c>
    </row>
    <row r="99" spans="1:5" ht="30" x14ac:dyDescent="0.25">
      <c r="A99" s="83" t="s">
        <v>200</v>
      </c>
      <c r="B99" s="82" t="str">
        <f>'Методика оценки (отч.)'!K374</f>
        <v>Ссылка на страницу официального сайта ДОО, содержащую информацию о материально-технического обеспечении образовательной деятельности в ДОО.</v>
      </c>
      <c r="C99" s="87" t="s">
        <v>472</v>
      </c>
      <c r="D99" s="74" t="e">
        <f>IF('ИИД (отч.)'!#REF!="","нет",'ИИД (отч.)'!#REF!)</f>
        <v>#REF!</v>
      </c>
      <c r="E99" s="74" t="str">
        <f>IF('ИИД (отч.)'!D99="","нет",'ИИД (отч.)'!D99)</f>
        <v>нет</v>
      </c>
    </row>
    <row r="100" spans="1:5" ht="30" x14ac:dyDescent="0.25">
      <c r="A100" s="95" t="s">
        <v>201</v>
      </c>
      <c r="B100" s="96" t="str">
        <f>'Методика оценки (отч.)'!K377</f>
        <v>Ссылка на страницу официального сайта ДОО, содержащую информацию об образовательном процессе и методических материалах:</v>
      </c>
      <c r="C100" s="97" t="s">
        <v>473</v>
      </c>
      <c r="D100" s="98"/>
      <c r="E100" s="98"/>
    </row>
    <row r="101" spans="1:5" x14ac:dyDescent="0.25">
      <c r="A101" s="83"/>
      <c r="B101" s="84" t="str">
        <f>'Методика оценки (отч.)'!K378</f>
        <v>образовательную программу ДОО</v>
      </c>
      <c r="C101" s="88" t="str">
        <f>'Методика оценки (отч.)'!J378</f>
        <v>ИД90.1</v>
      </c>
      <c r="D101" s="90" t="e">
        <f>IF('ИИД (отч.)'!#REF!="","нет",'ИИД (отч.)'!#REF!)</f>
        <v>#REF!</v>
      </c>
      <c r="E101" s="90" t="str">
        <f>IF('ИИД (отч.)'!D101="","нет",'ИИД (отч.)'!D101)</f>
        <v>да</v>
      </c>
    </row>
    <row r="102" spans="1:5" x14ac:dyDescent="0.25">
      <c r="A102" s="83"/>
      <c r="B102" s="84" t="str">
        <f>'Методика оценки (отч.)'!K381</f>
        <v>календарный учебный график ДОО</v>
      </c>
      <c r="C102" s="88" t="str">
        <f>'Методика оценки (отч.)'!J381</f>
        <v>ИД90.2</v>
      </c>
      <c r="D102" s="90" t="e">
        <f>IF('ИИД (отч.)'!#REF!="","нет",'ИИД (отч.)'!#REF!)</f>
        <v>#REF!</v>
      </c>
      <c r="E102" s="90" t="str">
        <f>IF('ИИД (отч.)'!D102="","нет",'ИИД (отч.)'!D102)</f>
        <v>нет</v>
      </c>
    </row>
    <row r="103" spans="1:5" x14ac:dyDescent="0.25">
      <c r="A103" s="83"/>
      <c r="B103" s="84" t="str">
        <f>'Методика оценки (отч.)'!K384</f>
        <v>методические материалы ДОО</v>
      </c>
      <c r="C103" s="88" t="str">
        <f>'Методика оценки (отч.)'!J384</f>
        <v>ИД90.3</v>
      </c>
      <c r="D103" s="90" t="e">
        <f>IF('ИИД (отч.)'!#REF!="","нет",'ИИД (отч.)'!#REF!)</f>
        <v>#REF!</v>
      </c>
      <c r="E103" s="90" t="str">
        <f>IF('ИИД (отч.)'!D103="","нет",'ИИД (отч.)'!D103)</f>
        <v>нет</v>
      </c>
    </row>
    <row r="104" spans="1:5" ht="30" x14ac:dyDescent="0.25">
      <c r="A104" s="83" t="s">
        <v>202</v>
      </c>
      <c r="B104" s="82" t="str">
        <f>'Методика оценки (отч.)'!K387</f>
        <v>Ссылка на страницу официального сайта ДОО, содержащую информацию о предписаниях надзорных органов, отчетов об исполнении таких предписаний.</v>
      </c>
      <c r="C104" s="87" t="s">
        <v>474</v>
      </c>
      <c r="D104" s="74" t="e">
        <f>IF('ИИД (отч.)'!#REF!="","нет",'ИИД (отч.)'!#REF!)</f>
        <v>#REF!</v>
      </c>
      <c r="E104" s="74" t="str">
        <f>IF('ИИД (отч.)'!D104="","нет",'ИИД (отч.)'!D104)</f>
        <v>нет</v>
      </c>
    </row>
    <row r="105" spans="1:5" ht="30" x14ac:dyDescent="0.25">
      <c r="A105" s="83" t="s">
        <v>203</v>
      </c>
      <c r="B105" s="82" t="str">
        <f>'Методика оценки (отч.)'!K390</f>
        <v>Ссылка на страницу официального сайта ДОО, содержащую электронную форму обратной связи (для отправки жалоб, предложений и пр.)</v>
      </c>
      <c r="C105" s="87" t="s">
        <v>475</v>
      </c>
      <c r="D105" s="74" t="e">
        <f>IF('ИИД (отч.)'!#REF!="","нет",'ИИД (отч.)'!#REF!)</f>
        <v>#REF!</v>
      </c>
      <c r="E105" s="74" t="str">
        <f>IF('ИИД (отч.)'!D105="","нет",'ИИД (отч.)'!D105)</f>
        <v>да</v>
      </c>
    </row>
    <row r="106" spans="1:5" ht="30" x14ac:dyDescent="0.25">
      <c r="A106" s="83" t="s">
        <v>204</v>
      </c>
      <c r="B106" s="82" t="str">
        <f>'Методика оценки (отч.)'!K393</f>
        <v>Ссылка на страницу официального сайта ДОО, содержащую ежегодный публичный доклад ДОО</v>
      </c>
      <c r="C106" s="87" t="s">
        <v>476</v>
      </c>
      <c r="D106" s="74" t="e">
        <f>IF('ИИД (отч.)'!#REF!="","нет",'ИИД (отч.)'!#REF!)</f>
        <v>#REF!</v>
      </c>
      <c r="E106" s="74" t="str">
        <f>IF('ИИД (отч.)'!D106="","нет",'ИИД (отч.)'!D106)</f>
        <v>нет</v>
      </c>
    </row>
    <row r="107" spans="1:5" x14ac:dyDescent="0.25">
      <c r="A107" s="83" t="s">
        <v>205</v>
      </c>
      <c r="B107" s="82" t="str">
        <f>'Методика оценки (отч.)'!K396</f>
        <v>Используемые дополнительные формы информирования родителей:</v>
      </c>
      <c r="C107" s="87" t="s">
        <v>477</v>
      </c>
      <c r="D107" s="74" t="e">
        <f>IF('ИИД (отч.)'!#REF!="",0,'ИИД (отч.)'!#REF!)</f>
        <v>#REF!</v>
      </c>
      <c r="E107" s="74">
        <f>IF('ИИД (отч.)'!D107="",0,'ИИД (отч.)'!D107)</f>
        <v>3</v>
      </c>
    </row>
    <row r="108" spans="1:5" x14ac:dyDescent="0.25">
      <c r="A108" s="83" t="s">
        <v>206</v>
      </c>
      <c r="B108" s="82" t="str">
        <f>'Методика оценки (отч.)'!K406</f>
        <v>Наличие локальных актов ДОО по государственно-общественному  управлению</v>
      </c>
      <c r="C108" s="87" t="s">
        <v>478</v>
      </c>
      <c r="D108" s="74" t="e">
        <f>IF('ИИД (отч.)'!#REF!="","нет",'ИИД (отч.)'!#REF!)</f>
        <v>#REF!</v>
      </c>
      <c r="E108" s="74" t="str">
        <f>IF('ИИД (отч.)'!D108="","нет",'ИИД (отч.)'!D108)</f>
        <v>нет</v>
      </c>
    </row>
    <row r="109" spans="1:5" ht="30" x14ac:dyDescent="0.25">
      <c r="A109" s="83" t="s">
        <v>207</v>
      </c>
      <c r="B109" s="82" t="str">
        <f>'Методика оценки (отч.)'!K409</f>
        <v>Наличие подписанного руководителем ДОО и заверенного печатью отчета самообследования ДОО</v>
      </c>
      <c r="C109" s="87" t="s">
        <v>479</v>
      </c>
      <c r="D109" s="74" t="e">
        <f>IF('ИИД (отч.)'!#REF!="","нет",'ИИД (отч.)'!#REF!)</f>
        <v>#REF!</v>
      </c>
      <c r="E109" s="74" t="str">
        <f>IF('ИИД (отч.)'!D109="","нет",'ИИД (отч.)'!D109)</f>
        <v>нет</v>
      </c>
    </row>
    <row r="110" spans="1:5" x14ac:dyDescent="0.25">
      <c r="A110" s="83" t="s">
        <v>208</v>
      </c>
      <c r="B110" s="82" t="str">
        <f>'Методика оценки (отч.)'!K412</f>
        <v>Наличие долгосрочной программы развития ДОО (от 3 до 5 лет)</v>
      </c>
      <c r="C110" s="87" t="s">
        <v>480</v>
      </c>
      <c r="D110" s="74" t="e">
        <f>IF('ИИД (отч.)'!#REF!="","нет",'ИИД (отч.)'!#REF!)</f>
        <v>#REF!</v>
      </c>
      <c r="E110" s="74" t="str">
        <f>IF('ИИД (отч.)'!D110="","нет",'ИИД (отч.)'!D110)</f>
        <v>нет</v>
      </c>
    </row>
    <row r="111" spans="1:5" ht="30" x14ac:dyDescent="0.25">
      <c r="A111" s="83" t="s">
        <v>209</v>
      </c>
      <c r="B111" s="82" t="str">
        <f>'Методика оценки (отч.)'!K415</f>
        <v>Является ли ДОО экспериментальной площадкой федерального, регионального или муниципального уровня</v>
      </c>
      <c r="C111" s="87" t="s">
        <v>481</v>
      </c>
      <c r="D111" s="77" t="e">
        <f>IF('ИИД (отч.)'!#REF!="","нет",'ИИД (отч.)'!#REF!)</f>
        <v>#REF!</v>
      </c>
      <c r="E111" s="77" t="str">
        <f>IF('ИИД (отч.)'!D111="","нет",'ИИД (отч.)'!D111)</f>
        <v>нет</v>
      </c>
    </row>
    <row r="112" spans="1:5" x14ac:dyDescent="0.25">
      <c r="A112" s="83" t="s">
        <v>210</v>
      </c>
      <c r="B112" s="82" t="str">
        <f>'Методика оценки (отч.)'!K420</f>
        <v>Участие ДОО в конкурсах  федерального, регионального и муниципального уровня</v>
      </c>
      <c r="C112" s="87" t="s">
        <v>482</v>
      </c>
      <c r="D112" s="77" t="e">
        <f>IF('ИИД (отч.)'!#REF!="","нет",'ИИД (отч.)'!#REF!)</f>
        <v>#REF!</v>
      </c>
      <c r="E112" s="77" t="str">
        <f>IF('ИИД (отч.)'!D112="","нет",'ИИД (отч.)'!D112)</f>
        <v>нет</v>
      </c>
    </row>
    <row r="113" spans="1:5" ht="30" x14ac:dyDescent="0.25">
      <c r="A113" s="83" t="s">
        <v>211</v>
      </c>
      <c r="B113" s="82" t="str">
        <f>'Методика оценки (отч.)'!K425</f>
        <v>Наличие у ДОО призового места или гранта федерального, регионального или муниципального уровня</v>
      </c>
      <c r="C113" s="87" t="s">
        <v>483</v>
      </c>
      <c r="D113" s="77" t="e">
        <f>IF('ИИД (отч.)'!#REF!="","нет",'ИИД (отч.)'!#REF!)</f>
        <v>#REF!</v>
      </c>
      <c r="E113" s="77" t="str">
        <f>IF('ИИД (отч.)'!D113="","нет",'ИИД (отч.)'!D113)</f>
        <v>нет</v>
      </c>
    </row>
    <row r="114" spans="1:5" x14ac:dyDescent="0.25">
      <c r="A114" s="83" t="s">
        <v>212</v>
      </c>
      <c r="B114" s="82" t="str">
        <f>'Методика оценки (отч.)'!K430</f>
        <v>Количество сотрудников ДОО, переведенных на эффективный контракт</v>
      </c>
      <c r="C114" s="87" t="s">
        <v>484</v>
      </c>
      <c r="D114" s="74" t="e">
        <f>IF('ИИД (отч.)'!#REF!="",0,'ИИД (отч.)'!#REF!)</f>
        <v>#REF!</v>
      </c>
      <c r="E114" s="74">
        <f>IF('ИИД (отч.)'!D114="",0,'ИИД (отч.)'!D114)</f>
        <v>27</v>
      </c>
    </row>
    <row r="115" spans="1:5" x14ac:dyDescent="0.25">
      <c r="A115" s="83" t="s">
        <v>213</v>
      </c>
      <c r="B115" s="82" t="str">
        <f>'Методика оценки (отч.)'!K431</f>
        <v>Количество сотрудников ДОО</v>
      </c>
      <c r="C115" s="87" t="s">
        <v>485</v>
      </c>
      <c r="D115" s="74" t="e">
        <f>IF('ИИД (отч.)'!#REF!="",0,'ИИД (отч.)'!#REF!)</f>
        <v>#REF!</v>
      </c>
      <c r="E115" s="74">
        <f>IF('ИИД (отч.)'!D115="",0,'ИИД (отч.)'!D115)</f>
        <v>28</v>
      </c>
    </row>
    <row r="116" spans="1:5" x14ac:dyDescent="0.25">
      <c r="A116" s="83" t="s">
        <v>609</v>
      </c>
      <c r="B116" s="82" t="str">
        <f>'Методика оценки (отч.)'!K435</f>
        <v xml:space="preserve">Общий объём кредиторской задолженности у ДОО </v>
      </c>
      <c r="C116" s="87" t="s">
        <v>590</v>
      </c>
      <c r="D116" s="74" t="e">
        <f>IF('ИИД (отч.)'!#REF!="",1000000000,'ИИД (отч.)'!#REF!)</f>
        <v>#REF!</v>
      </c>
      <c r="E116" s="74">
        <f>IF('ИИД (отч.)'!D116="",1000000000,'ИИД (отч.)'!D116)</f>
        <v>0</v>
      </c>
    </row>
    <row r="117" spans="1:5" x14ac:dyDescent="0.25">
      <c r="A117" s="83" t="s">
        <v>610</v>
      </c>
      <c r="B117" s="82" t="str">
        <f>'Методика оценки (отч.)'!K436</f>
        <v>Общий объём расходов ДОО</v>
      </c>
      <c r="C117" s="87" t="s">
        <v>591</v>
      </c>
      <c r="D117" s="74" t="e">
        <f>IF('ИИД (отч.)'!#REF!="",0,'ИИД (отч.)'!#REF!)</f>
        <v>#REF!</v>
      </c>
      <c r="E117" s="74">
        <f>IF('ИИД (отч.)'!D117="",0,'ИИД (отч.)'!D117)</f>
        <v>9633700</v>
      </c>
    </row>
    <row r="118" spans="1:5" x14ac:dyDescent="0.25">
      <c r="A118" s="83" t="s">
        <v>611</v>
      </c>
      <c r="B118" s="82" t="str">
        <f>'Методика оценки (отч.)'!K440</f>
        <v>Общий объём просроченной кредиторской задолженности подведомственных</v>
      </c>
      <c r="C118" s="87" t="s">
        <v>592</v>
      </c>
      <c r="D118" s="74" t="e">
        <f>IF('ИИД (отч.)'!#REF!="",1000000000,'ИИД (отч.)'!#REF!)</f>
        <v>#REF!</v>
      </c>
      <c r="E118" s="74">
        <f>IF('ИИД (отч.)'!D118="",1000000000,'ИИД (отч.)'!D118)</f>
        <v>0</v>
      </c>
    </row>
    <row r="119" spans="1:5" ht="45" x14ac:dyDescent="0.25">
      <c r="A119" s="83" t="s">
        <v>612</v>
      </c>
      <c r="B119" s="82" t="str">
        <f>'Методика оценки (отч.)'!K444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C119" s="87" t="s">
        <v>593</v>
      </c>
      <c r="D119" s="74" t="e">
        <f>IF('ИИД (отч.)'!#REF!="",0,'ИИД (отч.)'!#REF!)</f>
        <v>#REF!</v>
      </c>
      <c r="E119" s="74">
        <f>IF('ИИД (отч.)'!D119="",0,'ИИД (отч.)'!D119)</f>
        <v>100</v>
      </c>
    </row>
    <row r="120" spans="1:5" x14ac:dyDescent="0.25">
      <c r="A120" s="83" t="s">
        <v>613</v>
      </c>
      <c r="B120" s="82" t="str">
        <f>'Методика оценки (отч.)'!K447</f>
        <v xml:space="preserve">Количество предписаний надзорных органов </v>
      </c>
      <c r="C120" s="87" t="s">
        <v>594</v>
      </c>
      <c r="D120" s="74" t="e">
        <f>IF('ИИД (отч.)'!#REF!="",1000000000,'ИИД (отч.)'!#REF!)</f>
        <v>#REF!</v>
      </c>
      <c r="E120" s="74">
        <f>IF('ИИД (отч.)'!D120="",1000000000,'ИИД (отч.)'!D120)</f>
        <v>0</v>
      </c>
    </row>
    <row r="121" spans="1:5" ht="30" x14ac:dyDescent="0.25">
      <c r="A121" s="83" t="s">
        <v>614</v>
      </c>
      <c r="B121" s="82" t="str">
        <f>'Методика оценки (отч.)'!K451</f>
        <v xml:space="preserve">Количество зарегистрированных  жалоб на деятельность ДОО со стороны родителей воспитанников </v>
      </c>
      <c r="C121" s="87" t="s">
        <v>601</v>
      </c>
      <c r="D121" s="74" t="e">
        <f>IF('ИИД (отч.)'!#REF!="",1000000000,'ИИД (отч.)'!#REF!)</f>
        <v>#REF!</v>
      </c>
      <c r="E121" s="74">
        <f>IF('ИИД (отч.)'!D121="",1000000000,'ИИД (отч.)'!D121)</f>
        <v>0</v>
      </c>
    </row>
  </sheetData>
  <autoFilter ref="A5:E5"/>
  <mergeCells count="3">
    <mergeCell ref="A3:A4"/>
    <mergeCell ref="B3:B4"/>
    <mergeCell ref="C3:C4"/>
  </mergeCells>
  <conditionalFormatting sqref="D6:D15">
    <cfRule type="containsBlanks" dxfId="4" priority="35">
      <formula>LEN(TRIM(D6))=0</formula>
    </cfRule>
  </conditionalFormatting>
  <conditionalFormatting sqref="D6:D87 D89:D94 D96:D99 D101:D121">
    <cfRule type="containsBlanks" dxfId="3" priority="36">
      <formula>LEN(TRIM(D6))=0</formula>
    </cfRule>
  </conditionalFormatting>
  <conditionalFormatting sqref="E6:E15">
    <cfRule type="containsBlanks" dxfId="2" priority="33">
      <formula>LEN(TRIM(E6))=0</formula>
    </cfRule>
  </conditionalFormatting>
  <conditionalFormatting sqref="E6:E87 E89:E94 E96:E99 E101:E121">
    <cfRule type="containsBlanks" dxfId="1" priority="34">
      <formula>LEN(TRIM(E6))=0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sheetPr>
  <dimension ref="A1:J4"/>
  <sheetViews>
    <sheetView workbookViewId="0">
      <selection activeCell="M3" sqref="M3"/>
    </sheetView>
  </sheetViews>
  <sheetFormatPr defaultColWidth="9.140625" defaultRowHeight="15" x14ac:dyDescent="0.25"/>
  <cols>
    <col min="1" max="1" width="5.7109375" style="121" customWidth="1"/>
    <col min="2" max="2" width="26" style="85" customWidth="1"/>
    <col min="3" max="3" width="12.85546875" style="131" customWidth="1"/>
    <col min="4" max="16384" width="9.140625" style="57"/>
  </cols>
  <sheetData>
    <row r="1" spans="1:10" ht="15.75" x14ac:dyDescent="0.25">
      <c r="A1" s="92" t="s">
        <v>699</v>
      </c>
      <c r="F1" s="132"/>
      <c r="G1" s="129"/>
      <c r="H1" s="129"/>
      <c r="I1" s="129"/>
      <c r="J1" s="129"/>
    </row>
    <row r="3" spans="1:10" ht="28.5" x14ac:dyDescent="0.25">
      <c r="A3" s="93" t="str">
        <f>'Рейтинг Свод'!A4:A4</f>
        <v>№ п/п</v>
      </c>
      <c r="B3" s="93" t="str">
        <f>'Рейтинг Свод'!B4:B4</f>
        <v>Наименование учреждения</v>
      </c>
      <c r="C3" s="133" t="s">
        <v>19</v>
      </c>
      <c r="D3" s="144" t="str">
        <f>'[1]Методика оценки'!A6</f>
        <v>К1</v>
      </c>
      <c r="E3" s="144" t="str">
        <f>'[1]Методика оценки'!A78</f>
        <v>К2</v>
      </c>
      <c r="F3" s="144" t="str">
        <f>'[1]Методика оценки'!A108</f>
        <v>К3</v>
      </c>
      <c r="G3" s="144" t="str">
        <f>'[1]Методика оценки'!A217</f>
        <v>К4</v>
      </c>
      <c r="H3" s="144" t="str">
        <f>'[1]Методика оценки'!A317</f>
        <v>К5</v>
      </c>
      <c r="I3" s="144" t="str">
        <f>'[1]Методика оценки'!A336</f>
        <v>К6</v>
      </c>
      <c r="J3" s="144" t="str">
        <f>'[1]Методика оценки'!A400</f>
        <v>К7</v>
      </c>
    </row>
    <row r="4" spans="1:10" ht="30" x14ac:dyDescent="0.25">
      <c r="A4" s="82"/>
      <c r="B4" s="82" t="str">
        <f>'ИИД (отч.)'!D4</f>
        <v>Детский сад №1 «Цветы жизни» с. Итум-Кали</v>
      </c>
      <c r="C4" s="104">
        <f>'Рейтинг Свод'!E6</f>
        <v>57.582999999999998</v>
      </c>
      <c r="D4" s="104">
        <f>SUM('Рейтинг Свод'!E$8:E$19)</f>
        <v>40</v>
      </c>
      <c r="E4" s="104">
        <f>SUM('Рейтинг Свод'!E$21:E$25)</f>
        <v>100</v>
      </c>
      <c r="F4" s="104">
        <f>SUM('Рейтинг Свод'!E$27:E$42)</f>
        <v>38</v>
      </c>
      <c r="G4" s="104">
        <f>SUM('Рейтинг Свод'!E$44:E$71)</f>
        <v>67</v>
      </c>
      <c r="H4" s="104">
        <f>SUM('Рейтинг Свод'!E$73:E$76)</f>
        <v>75</v>
      </c>
      <c r="I4" s="104">
        <f>SUM('Рейтинг Свод'!E$78:E$79)+'Рейтинг Свод'!E$85+'Рейтинг Свод'!E$86+'Рейтинг Свод'!E$89+'Рейтинг Свод'!E$90+'Рейтинг Свод'!E$91+'Рейтинг Свод'!E$95+'Рейтинг Свод'!E$96+'Рейтинг Свод'!E$97+'Рейтинг Свод'!E$98</f>
        <v>38.33</v>
      </c>
      <c r="J4" s="104">
        <f>SUM('Рейтинг Свод'!E$100:E$111)</f>
        <v>60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sheetPr>
  <dimension ref="A1:M454"/>
  <sheetViews>
    <sheetView tabSelected="1" topLeftCell="A71" zoomScale="60" zoomScaleNormal="60" workbookViewId="0">
      <selection activeCell="H82" sqref="H82"/>
    </sheetView>
  </sheetViews>
  <sheetFormatPr defaultColWidth="9.140625" defaultRowHeight="15" outlineLevelRow="1" outlineLevelCol="1" x14ac:dyDescent="0.25"/>
  <cols>
    <col min="1" max="1" width="10.7109375" style="24" customWidth="1"/>
    <col min="2" max="2" width="35.7109375" style="24" customWidth="1"/>
    <col min="3" max="3" width="35.7109375" style="25" customWidth="1"/>
    <col min="4" max="4" width="10.7109375" style="63" customWidth="1"/>
    <col min="5" max="5" width="10.7109375" style="25" customWidth="1"/>
    <col min="6" max="6" width="28.28515625" style="25" customWidth="1"/>
    <col min="7" max="7" width="5.140625" style="36" customWidth="1"/>
    <col min="8" max="8" width="18.7109375" style="36" customWidth="1"/>
    <col min="9" max="9" width="13.140625" style="36" customWidth="1"/>
    <col min="10" max="10" width="10.7109375" style="36" customWidth="1"/>
    <col min="11" max="11" width="35.7109375" style="25" customWidth="1" collapsed="1"/>
    <col min="12" max="12" width="30.42578125" style="25" hidden="1" customWidth="1" outlineLevel="1"/>
    <col min="13" max="13" width="21.140625" style="25" customWidth="1"/>
    <col min="14" max="16384" width="9.140625" style="25"/>
  </cols>
  <sheetData>
    <row r="1" spans="1:13" ht="20.25" x14ac:dyDescent="0.25">
      <c r="A1" s="153" t="s">
        <v>22</v>
      </c>
      <c r="B1" s="153"/>
      <c r="C1" s="153"/>
      <c r="D1" s="153"/>
      <c r="E1" s="153"/>
      <c r="F1" s="153"/>
      <c r="G1" s="153"/>
      <c r="H1" s="153"/>
      <c r="I1" s="153"/>
      <c r="J1" s="153"/>
      <c r="K1" s="153"/>
      <c r="L1" s="153"/>
    </row>
    <row r="3" spans="1:13" x14ac:dyDescent="0.25">
      <c r="A3" s="21" t="s">
        <v>20</v>
      </c>
      <c r="B3" s="21"/>
      <c r="C3" s="22" t="s">
        <v>1</v>
      </c>
      <c r="D3" s="64" t="s">
        <v>35</v>
      </c>
      <c r="E3" s="32" t="s">
        <v>32</v>
      </c>
      <c r="F3" s="26" t="s">
        <v>33</v>
      </c>
      <c r="G3" s="37"/>
      <c r="H3" s="150" t="s">
        <v>34</v>
      </c>
      <c r="I3" s="151"/>
      <c r="J3" s="152"/>
      <c r="K3" s="27" t="s">
        <v>37</v>
      </c>
      <c r="L3" s="22" t="s">
        <v>2</v>
      </c>
    </row>
    <row r="4" spans="1:13" x14ac:dyDescent="0.25">
      <c r="A4" s="2"/>
      <c r="B4" s="2"/>
      <c r="C4" s="12"/>
      <c r="D4" s="5"/>
      <c r="E4" s="12"/>
      <c r="F4" s="12"/>
      <c r="G4" s="10"/>
      <c r="H4" s="10"/>
      <c r="I4" s="10"/>
      <c r="J4" s="10"/>
      <c r="K4" s="12"/>
      <c r="L4" s="12"/>
    </row>
    <row r="5" spans="1:13" x14ac:dyDescent="0.25">
      <c r="A5" s="2"/>
      <c r="B5" s="2" t="s">
        <v>19</v>
      </c>
      <c r="C5" s="12"/>
      <c r="D5" s="9">
        <f>D6+D82+D112+D222+D322+D341+D405</f>
        <v>1</v>
      </c>
      <c r="E5" s="4"/>
      <c r="F5" s="3"/>
      <c r="G5" s="3"/>
      <c r="H5" s="10"/>
      <c r="I5" s="10"/>
      <c r="J5" s="10"/>
      <c r="K5" s="12"/>
      <c r="L5" s="12"/>
    </row>
    <row r="6" spans="1:13" ht="42" customHeight="1" x14ac:dyDescent="0.25">
      <c r="A6" s="16" t="s">
        <v>21</v>
      </c>
      <c r="B6" s="18" t="s">
        <v>30</v>
      </c>
      <c r="C6" s="18" t="s">
        <v>3</v>
      </c>
      <c r="D6" s="67">
        <v>0.2</v>
      </c>
      <c r="E6" s="33"/>
      <c r="F6" s="17"/>
      <c r="G6" s="17"/>
      <c r="H6" s="38"/>
      <c r="I6" s="38"/>
      <c r="J6" s="38"/>
      <c r="K6" s="18"/>
      <c r="L6" s="18"/>
    </row>
    <row r="7" spans="1:13" ht="75" x14ac:dyDescent="0.25">
      <c r="A7" s="13" t="s">
        <v>36</v>
      </c>
      <c r="B7" s="13"/>
      <c r="C7" s="13" t="s">
        <v>703</v>
      </c>
      <c r="D7" s="54">
        <v>0.05</v>
      </c>
      <c r="E7" s="14"/>
      <c r="F7" s="14" t="s">
        <v>393</v>
      </c>
      <c r="G7" s="34"/>
      <c r="H7" s="54"/>
      <c r="I7" s="15"/>
      <c r="J7" s="15" t="s">
        <v>11</v>
      </c>
      <c r="K7" s="14" t="s">
        <v>219</v>
      </c>
      <c r="L7" s="14" t="s">
        <v>147</v>
      </c>
      <c r="M7" s="63"/>
    </row>
    <row r="8" spans="1:13" x14ac:dyDescent="0.25">
      <c r="A8" s="2"/>
      <c r="B8" s="20"/>
      <c r="C8" s="12"/>
      <c r="D8" s="9"/>
      <c r="E8" s="12">
        <v>100</v>
      </c>
      <c r="F8" s="12"/>
      <c r="G8" s="10" t="s">
        <v>605</v>
      </c>
      <c r="H8" s="10" t="s">
        <v>340</v>
      </c>
      <c r="I8" s="10"/>
      <c r="J8" s="11"/>
      <c r="K8" s="12"/>
      <c r="L8" s="12"/>
    </row>
    <row r="9" spans="1:13" x14ac:dyDescent="0.25">
      <c r="A9" s="2"/>
      <c r="B9" s="20"/>
      <c r="C9" s="12"/>
      <c r="D9" s="9"/>
      <c r="E9" s="12">
        <v>90</v>
      </c>
      <c r="F9" s="12"/>
      <c r="G9" s="10"/>
      <c r="H9" s="10" t="s">
        <v>341</v>
      </c>
      <c r="I9" s="10"/>
      <c r="J9" s="10"/>
      <c r="K9" s="12"/>
      <c r="L9" s="12"/>
    </row>
    <row r="10" spans="1:13" x14ac:dyDescent="0.25">
      <c r="A10" s="2"/>
      <c r="B10" s="20"/>
      <c r="C10" s="12"/>
      <c r="D10" s="9"/>
      <c r="E10" s="12">
        <v>80</v>
      </c>
      <c r="F10" s="12"/>
      <c r="G10" s="10"/>
      <c r="H10" s="10" t="s">
        <v>342</v>
      </c>
      <c r="I10" s="10"/>
      <c r="J10" s="10"/>
      <c r="K10" s="12"/>
      <c r="L10" s="12"/>
    </row>
    <row r="11" spans="1:13" x14ac:dyDescent="0.25">
      <c r="A11" s="2"/>
      <c r="B11" s="20"/>
      <c r="C11" s="12"/>
      <c r="D11" s="9"/>
      <c r="E11" s="12">
        <v>0</v>
      </c>
      <c r="F11" s="12"/>
      <c r="G11" s="10" t="s">
        <v>158</v>
      </c>
      <c r="H11" s="10" t="s">
        <v>158</v>
      </c>
      <c r="I11" s="10"/>
      <c r="J11" s="10"/>
      <c r="K11" s="12"/>
      <c r="L11" s="12"/>
    </row>
    <row r="12" spans="1:13" ht="60" x14ac:dyDescent="0.25">
      <c r="A12" s="13" t="s">
        <v>40</v>
      </c>
      <c r="B12" s="13"/>
      <c r="C12" s="14" t="s">
        <v>628</v>
      </c>
      <c r="D12" s="54">
        <v>0.1</v>
      </c>
      <c r="E12" s="34"/>
      <c r="F12" s="14" t="s">
        <v>370</v>
      </c>
      <c r="G12" s="15"/>
      <c r="H12" s="15"/>
      <c r="I12" s="15"/>
      <c r="J12" s="15" t="s">
        <v>12</v>
      </c>
      <c r="K12" s="14" t="s">
        <v>222</v>
      </c>
      <c r="L12" s="14" t="s">
        <v>28</v>
      </c>
    </row>
    <row r="13" spans="1:13" x14ac:dyDescent="0.25">
      <c r="A13" s="2"/>
      <c r="B13" s="20"/>
      <c r="C13" s="12"/>
      <c r="D13" s="9"/>
      <c r="E13" s="4">
        <v>0</v>
      </c>
      <c r="F13" s="3"/>
      <c r="G13" s="3"/>
      <c r="H13" s="10" t="s">
        <v>158</v>
      </c>
      <c r="I13" s="10"/>
      <c r="J13" s="10"/>
      <c r="K13" s="12"/>
      <c r="L13" s="12"/>
    </row>
    <row r="14" spans="1:13" x14ac:dyDescent="0.25">
      <c r="A14" s="2"/>
      <c r="B14" s="20"/>
      <c r="C14" s="12"/>
      <c r="D14" s="9"/>
      <c r="E14" s="4">
        <v>100</v>
      </c>
      <c r="F14" s="3"/>
      <c r="G14" s="3"/>
      <c r="H14" s="10" t="s">
        <v>605</v>
      </c>
      <c r="I14" s="10"/>
      <c r="J14" s="10"/>
      <c r="K14" s="12"/>
      <c r="L14" s="12"/>
    </row>
    <row r="15" spans="1:13" ht="45" x14ac:dyDescent="0.25">
      <c r="A15" s="13" t="s">
        <v>369</v>
      </c>
      <c r="B15" s="13"/>
      <c r="C15" s="14" t="s">
        <v>629</v>
      </c>
      <c r="D15" s="54">
        <v>0.05</v>
      </c>
      <c r="E15" s="34"/>
      <c r="F15" s="14" t="s">
        <v>372</v>
      </c>
      <c r="G15" s="15"/>
      <c r="H15" s="15"/>
      <c r="I15" s="15"/>
      <c r="J15" s="15" t="s">
        <v>13</v>
      </c>
      <c r="K15" s="14" t="s">
        <v>317</v>
      </c>
      <c r="L15" s="14" t="s">
        <v>28</v>
      </c>
    </row>
    <row r="16" spans="1:13" x14ac:dyDescent="0.25">
      <c r="A16" s="2"/>
      <c r="B16" s="2"/>
      <c r="C16" s="12"/>
      <c r="D16" s="9"/>
      <c r="E16" s="12">
        <v>0</v>
      </c>
      <c r="F16" s="10" t="s">
        <v>44</v>
      </c>
      <c r="G16" s="10" t="s">
        <v>43</v>
      </c>
      <c r="H16" s="10">
        <v>0</v>
      </c>
      <c r="I16" s="10" t="s">
        <v>39</v>
      </c>
      <c r="J16" s="10">
        <v>1</v>
      </c>
      <c r="K16" s="12" t="s">
        <v>96</v>
      </c>
      <c r="L16" s="12"/>
    </row>
    <row r="17" spans="1:12" ht="30" x14ac:dyDescent="0.25">
      <c r="A17" s="2"/>
      <c r="B17" s="2"/>
      <c r="C17" s="12"/>
      <c r="D17" s="9"/>
      <c r="E17" s="12">
        <v>50</v>
      </c>
      <c r="F17" s="10"/>
      <c r="G17" s="10" t="s">
        <v>43</v>
      </c>
      <c r="H17" s="10">
        <v>2</v>
      </c>
      <c r="I17" s="10" t="s">
        <v>39</v>
      </c>
      <c r="J17" s="10">
        <v>4</v>
      </c>
      <c r="K17" s="12" t="s">
        <v>97</v>
      </c>
      <c r="L17" s="12"/>
    </row>
    <row r="18" spans="1:12" x14ac:dyDescent="0.25">
      <c r="A18" s="2"/>
      <c r="B18" s="2"/>
      <c r="C18" s="12"/>
      <c r="D18" s="9"/>
      <c r="E18" s="12">
        <v>100</v>
      </c>
      <c r="F18" s="10"/>
      <c r="G18" s="10" t="s">
        <v>43</v>
      </c>
      <c r="H18" s="10">
        <v>5</v>
      </c>
      <c r="I18" s="10" t="s">
        <v>39</v>
      </c>
      <c r="J18" s="10">
        <v>6</v>
      </c>
      <c r="K18" s="12" t="s">
        <v>98</v>
      </c>
      <c r="L18" s="12"/>
    </row>
    <row r="19" spans="1:12" ht="30" x14ac:dyDescent="0.25">
      <c r="A19" s="2"/>
      <c r="B19" s="2"/>
      <c r="C19" s="12"/>
      <c r="D19" s="9"/>
      <c r="E19" s="12"/>
      <c r="F19" s="10"/>
      <c r="G19" s="10"/>
      <c r="H19" s="10"/>
      <c r="I19" s="10"/>
      <c r="J19" s="10"/>
      <c r="K19" s="12" t="s">
        <v>99</v>
      </c>
      <c r="L19" s="12"/>
    </row>
    <row r="20" spans="1:12" ht="30" x14ac:dyDescent="0.25">
      <c r="A20" s="2"/>
      <c r="B20" s="2"/>
      <c r="C20" s="12"/>
      <c r="D20" s="9"/>
      <c r="E20" s="12"/>
      <c r="F20" s="10"/>
      <c r="G20" s="10"/>
      <c r="H20" s="10"/>
      <c r="I20" s="10"/>
      <c r="J20" s="10"/>
      <c r="K20" s="12" t="s">
        <v>100</v>
      </c>
      <c r="L20" s="12"/>
    </row>
    <row r="21" spans="1:12" x14ac:dyDescent="0.25">
      <c r="A21" s="2"/>
      <c r="B21" s="2"/>
      <c r="C21" s="12"/>
      <c r="D21" s="9"/>
      <c r="E21" s="12"/>
      <c r="F21" s="10"/>
      <c r="G21" s="10"/>
      <c r="H21" s="10"/>
      <c r="I21" s="10"/>
      <c r="J21" s="10"/>
      <c r="K21" s="12" t="s">
        <v>101</v>
      </c>
      <c r="L21" s="12"/>
    </row>
    <row r="22" spans="1:12" ht="65.25" customHeight="1" x14ac:dyDescent="0.25">
      <c r="A22" s="13" t="s">
        <v>371</v>
      </c>
      <c r="B22" s="13"/>
      <c r="C22" s="29" t="s">
        <v>630</v>
      </c>
      <c r="D22" s="54">
        <v>0.1</v>
      </c>
      <c r="E22" s="34"/>
      <c r="F22" s="14" t="s">
        <v>374</v>
      </c>
      <c r="G22" s="15"/>
      <c r="H22" s="15"/>
      <c r="I22" s="15"/>
      <c r="J22" s="15" t="s">
        <v>15</v>
      </c>
      <c r="K22" s="14" t="s">
        <v>280</v>
      </c>
      <c r="L22" s="14" t="s">
        <v>28</v>
      </c>
    </row>
    <row r="23" spans="1:12" ht="65.25" customHeight="1" x14ac:dyDescent="0.25">
      <c r="A23" s="13"/>
      <c r="B23" s="13"/>
      <c r="C23" s="14"/>
      <c r="D23" s="54"/>
      <c r="E23" s="35"/>
      <c r="F23" s="14"/>
      <c r="G23" s="15"/>
      <c r="H23" s="15"/>
      <c r="I23" s="15"/>
      <c r="J23" s="15" t="s">
        <v>14</v>
      </c>
      <c r="K23" s="14" t="s">
        <v>223</v>
      </c>
      <c r="L23" s="14" t="s">
        <v>29</v>
      </c>
    </row>
    <row r="24" spans="1:12" x14ac:dyDescent="0.25">
      <c r="A24" s="2"/>
      <c r="B24" s="20"/>
      <c r="C24" s="12"/>
      <c r="D24" s="9"/>
      <c r="E24" s="4">
        <v>0</v>
      </c>
      <c r="F24" s="3"/>
      <c r="G24" s="3" t="s">
        <v>38</v>
      </c>
      <c r="H24" s="10">
        <v>0</v>
      </c>
      <c r="I24" s="10" t="s">
        <v>39</v>
      </c>
      <c r="J24" s="10">
        <v>25</v>
      </c>
      <c r="K24" s="12"/>
      <c r="L24" s="12"/>
    </row>
    <row r="25" spans="1:12" x14ac:dyDescent="0.25">
      <c r="A25" s="2"/>
      <c r="B25" s="20"/>
      <c r="C25" s="12"/>
      <c r="D25" s="9"/>
      <c r="E25" s="4">
        <v>50</v>
      </c>
      <c r="F25" s="10"/>
      <c r="G25" s="10" t="s">
        <v>38</v>
      </c>
      <c r="H25" s="10">
        <v>26</v>
      </c>
      <c r="I25" s="10" t="s">
        <v>39</v>
      </c>
      <c r="J25" s="10">
        <v>50</v>
      </c>
      <c r="K25" s="12"/>
      <c r="L25" s="12"/>
    </row>
    <row r="26" spans="1:12" collapsed="1" x14ac:dyDescent="0.25">
      <c r="A26" s="2"/>
      <c r="B26" s="20"/>
      <c r="C26" s="12"/>
      <c r="D26" s="9"/>
      <c r="E26" s="4">
        <v>100</v>
      </c>
      <c r="F26" s="10"/>
      <c r="G26" s="3" t="s">
        <v>38</v>
      </c>
      <c r="H26" s="10">
        <v>51</v>
      </c>
      <c r="I26" s="10" t="s">
        <v>39</v>
      </c>
      <c r="J26" s="10">
        <v>100</v>
      </c>
      <c r="K26" s="12"/>
      <c r="L26" s="12"/>
    </row>
    <row r="27" spans="1:12" ht="60" hidden="1" outlineLevel="1" x14ac:dyDescent="0.25">
      <c r="A27" s="42"/>
      <c r="B27" s="42"/>
      <c r="C27" s="43" t="s">
        <v>220</v>
      </c>
      <c r="D27" s="65"/>
      <c r="E27" s="44"/>
      <c r="F27" s="45" t="s">
        <v>366</v>
      </c>
      <c r="G27" s="46"/>
      <c r="H27" s="46"/>
      <c r="I27" s="46"/>
      <c r="J27" s="47" t="s">
        <v>367</v>
      </c>
      <c r="K27" s="45" t="s">
        <v>220</v>
      </c>
      <c r="L27" s="43" t="s">
        <v>41</v>
      </c>
    </row>
    <row r="28" spans="1:12" hidden="1" outlineLevel="1" x14ac:dyDescent="0.25">
      <c r="A28" s="2"/>
      <c r="B28" s="20"/>
      <c r="C28" s="12"/>
      <c r="D28" s="9"/>
      <c r="E28" s="4">
        <v>0</v>
      </c>
      <c r="F28" s="7"/>
      <c r="G28" s="3" t="s">
        <v>38</v>
      </c>
      <c r="H28" s="8">
        <v>6</v>
      </c>
      <c r="I28" s="10" t="s">
        <v>39</v>
      </c>
      <c r="J28" s="10" t="s">
        <v>3</v>
      </c>
      <c r="K28" s="12"/>
      <c r="L28" s="12"/>
    </row>
    <row r="29" spans="1:12" hidden="1" outlineLevel="1" x14ac:dyDescent="0.25">
      <c r="A29" s="2"/>
      <c r="B29" s="20"/>
      <c r="C29" s="12"/>
      <c r="D29" s="9"/>
      <c r="E29" s="4">
        <v>50</v>
      </c>
      <c r="F29" s="8"/>
      <c r="G29" s="10" t="s">
        <v>38</v>
      </c>
      <c r="H29" s="8">
        <v>2</v>
      </c>
      <c r="I29" s="10" t="s">
        <v>39</v>
      </c>
      <c r="J29" s="10">
        <v>5</v>
      </c>
      <c r="K29" s="12"/>
      <c r="L29" s="12"/>
    </row>
    <row r="30" spans="1:12" hidden="1" outlineLevel="1" x14ac:dyDescent="0.25">
      <c r="A30" s="2"/>
      <c r="B30" s="20"/>
      <c r="C30" s="12"/>
      <c r="D30" s="9"/>
      <c r="E30" s="4">
        <v>100</v>
      </c>
      <c r="F30" s="7"/>
      <c r="G30" s="3" t="s">
        <v>38</v>
      </c>
      <c r="H30" s="8">
        <v>0</v>
      </c>
      <c r="I30" s="10" t="s">
        <v>39</v>
      </c>
      <c r="J30" s="10">
        <v>1</v>
      </c>
      <c r="K30" s="12"/>
      <c r="L30" s="12"/>
    </row>
    <row r="31" spans="1:12" ht="90.75" hidden="1" customHeight="1" outlineLevel="1" x14ac:dyDescent="0.25">
      <c r="A31" s="42"/>
      <c r="B31" s="42"/>
      <c r="C31" s="42" t="s">
        <v>631</v>
      </c>
      <c r="D31" s="65"/>
      <c r="E31" s="44"/>
      <c r="F31" s="45" t="s">
        <v>368</v>
      </c>
      <c r="G31" s="46"/>
      <c r="H31" s="46"/>
      <c r="I31" s="46"/>
      <c r="J31" s="47" t="s">
        <v>367</v>
      </c>
      <c r="K31" s="45" t="s">
        <v>284</v>
      </c>
      <c r="L31" s="43" t="s">
        <v>149</v>
      </c>
    </row>
    <row r="32" spans="1:12" hidden="1" outlineLevel="1" x14ac:dyDescent="0.25">
      <c r="A32" s="2"/>
      <c r="B32" s="2"/>
      <c r="C32" s="12"/>
      <c r="D32" s="9"/>
      <c r="E32" s="4">
        <v>0</v>
      </c>
      <c r="F32" s="3"/>
      <c r="G32" s="3" t="s">
        <v>38</v>
      </c>
      <c r="H32" s="8">
        <v>4</v>
      </c>
      <c r="I32" s="10" t="s">
        <v>39</v>
      </c>
      <c r="J32" s="10" t="s">
        <v>3</v>
      </c>
      <c r="K32" s="12"/>
      <c r="L32" s="12"/>
    </row>
    <row r="33" spans="1:12" hidden="1" outlineLevel="1" x14ac:dyDescent="0.25">
      <c r="A33" s="2"/>
      <c r="B33" s="2"/>
      <c r="C33" s="12"/>
      <c r="D33" s="9"/>
      <c r="E33" s="4">
        <v>50</v>
      </c>
      <c r="F33" s="10"/>
      <c r="G33" s="10" t="s">
        <v>38</v>
      </c>
      <c r="H33" s="8">
        <v>2</v>
      </c>
      <c r="I33" s="10" t="s">
        <v>39</v>
      </c>
      <c r="J33" s="10">
        <v>3</v>
      </c>
      <c r="K33" s="12"/>
      <c r="L33" s="12"/>
    </row>
    <row r="34" spans="1:12" hidden="1" outlineLevel="1" x14ac:dyDescent="0.25">
      <c r="A34" s="2"/>
      <c r="B34" s="2"/>
      <c r="C34" s="12"/>
      <c r="D34" s="9"/>
      <c r="E34" s="4">
        <v>100</v>
      </c>
      <c r="F34" s="3"/>
      <c r="G34" s="3" t="s">
        <v>38</v>
      </c>
      <c r="H34" s="8">
        <v>0</v>
      </c>
      <c r="I34" s="10" t="s">
        <v>39</v>
      </c>
      <c r="J34" s="10">
        <v>1</v>
      </c>
      <c r="K34" s="12"/>
      <c r="L34" s="12"/>
    </row>
    <row r="35" spans="1:12" ht="75" x14ac:dyDescent="0.25">
      <c r="A35" s="13" t="s">
        <v>373</v>
      </c>
      <c r="B35" s="13"/>
      <c r="C35" s="14" t="s">
        <v>221</v>
      </c>
      <c r="D35" s="54">
        <v>0.05</v>
      </c>
      <c r="E35" s="34"/>
      <c r="F35" s="14" t="s">
        <v>375</v>
      </c>
      <c r="G35" s="15"/>
      <c r="H35" s="15"/>
      <c r="I35" s="15"/>
      <c r="J35" s="15" t="s">
        <v>16</v>
      </c>
      <c r="K35" s="14" t="s">
        <v>221</v>
      </c>
      <c r="L35" s="14" t="s">
        <v>147</v>
      </c>
    </row>
    <row r="36" spans="1:12" x14ac:dyDescent="0.25">
      <c r="A36" s="2"/>
      <c r="B36" s="2"/>
      <c r="C36" s="12"/>
      <c r="D36" s="9"/>
      <c r="E36" s="12">
        <v>0</v>
      </c>
      <c r="F36" s="10"/>
      <c r="G36" s="3" t="s">
        <v>38</v>
      </c>
      <c r="H36" s="8">
        <v>0</v>
      </c>
      <c r="I36" s="10" t="s">
        <v>39</v>
      </c>
      <c r="J36" s="8">
        <v>1</v>
      </c>
      <c r="K36" s="12"/>
      <c r="L36" s="12"/>
    </row>
    <row r="37" spans="1:12" x14ac:dyDescent="0.25">
      <c r="A37" s="2"/>
      <c r="B37" s="2"/>
      <c r="C37" s="12"/>
      <c r="D37" s="9"/>
      <c r="E37" s="12">
        <v>50</v>
      </c>
      <c r="F37" s="10"/>
      <c r="G37" s="10" t="s">
        <v>38</v>
      </c>
      <c r="H37" s="8">
        <v>2</v>
      </c>
      <c r="I37" s="10" t="s">
        <v>39</v>
      </c>
      <c r="J37" s="8">
        <v>4</v>
      </c>
      <c r="K37" s="12"/>
      <c r="L37" s="12"/>
    </row>
    <row r="38" spans="1:12" x14ac:dyDescent="0.25">
      <c r="A38" s="2"/>
      <c r="B38" s="2"/>
      <c r="C38" s="12"/>
      <c r="D38" s="9"/>
      <c r="E38" s="12">
        <v>100</v>
      </c>
      <c r="F38" s="10"/>
      <c r="G38" s="3" t="s">
        <v>38</v>
      </c>
      <c r="H38" s="8">
        <v>5</v>
      </c>
      <c r="I38" s="10" t="s">
        <v>39</v>
      </c>
      <c r="J38" s="8" t="s">
        <v>3</v>
      </c>
      <c r="K38" s="12"/>
      <c r="L38" s="12"/>
    </row>
    <row r="39" spans="1:12" ht="60" x14ac:dyDescent="0.25">
      <c r="A39" s="13" t="s">
        <v>376</v>
      </c>
      <c r="B39" s="13"/>
      <c r="C39" s="13" t="s">
        <v>708</v>
      </c>
      <c r="D39" s="54">
        <v>0.1</v>
      </c>
      <c r="E39" s="34"/>
      <c r="F39" s="14" t="s">
        <v>377</v>
      </c>
      <c r="G39" s="15"/>
      <c r="H39" s="15"/>
      <c r="I39" s="15"/>
      <c r="J39" s="15" t="s">
        <v>17</v>
      </c>
      <c r="K39" s="14" t="s">
        <v>224</v>
      </c>
      <c r="L39" s="14" t="s">
        <v>149</v>
      </c>
    </row>
    <row r="40" spans="1:12" x14ac:dyDescent="0.25">
      <c r="A40" s="2"/>
      <c r="B40" s="2"/>
      <c r="C40" s="12"/>
      <c r="D40" s="9"/>
      <c r="E40" s="12">
        <v>0</v>
      </c>
      <c r="F40" s="10"/>
      <c r="G40" s="3" t="s">
        <v>38</v>
      </c>
      <c r="H40" s="8">
        <v>0</v>
      </c>
      <c r="I40" s="10" t="s">
        <v>39</v>
      </c>
      <c r="J40" s="8">
        <v>0</v>
      </c>
      <c r="K40" s="12"/>
      <c r="L40" s="12"/>
    </row>
    <row r="41" spans="1:12" x14ac:dyDescent="0.25">
      <c r="A41" s="2"/>
      <c r="B41" s="2"/>
      <c r="C41" s="12"/>
      <c r="D41" s="5"/>
      <c r="E41" s="12">
        <v>50</v>
      </c>
      <c r="F41" s="12"/>
      <c r="G41" s="10" t="s">
        <v>38</v>
      </c>
      <c r="H41" s="8">
        <v>1</v>
      </c>
      <c r="I41" s="10" t="s">
        <v>39</v>
      </c>
      <c r="J41" s="8">
        <v>5</v>
      </c>
      <c r="K41" s="12"/>
      <c r="L41" s="12"/>
    </row>
    <row r="42" spans="1:12" x14ac:dyDescent="0.25">
      <c r="A42" s="2"/>
      <c r="B42" s="2"/>
      <c r="C42" s="12"/>
      <c r="D42" s="5"/>
      <c r="E42" s="12">
        <v>100</v>
      </c>
      <c r="F42" s="12"/>
      <c r="G42" s="3" t="s">
        <v>38</v>
      </c>
      <c r="H42" s="8">
        <v>6</v>
      </c>
      <c r="I42" s="10" t="s">
        <v>39</v>
      </c>
      <c r="J42" s="8" t="s">
        <v>3</v>
      </c>
      <c r="K42" s="12"/>
      <c r="L42" s="12"/>
    </row>
    <row r="43" spans="1:12" x14ac:dyDescent="0.25">
      <c r="A43" s="2"/>
      <c r="B43" s="2"/>
      <c r="C43" s="12"/>
      <c r="D43" s="5"/>
      <c r="E43" s="12"/>
      <c r="F43" s="12"/>
      <c r="G43" s="10"/>
      <c r="H43" s="10"/>
      <c r="I43" s="10"/>
      <c r="J43" s="10"/>
      <c r="K43" s="12"/>
      <c r="L43" s="12"/>
    </row>
    <row r="44" spans="1:12" x14ac:dyDescent="0.25">
      <c r="A44" s="2"/>
      <c r="B44" s="2"/>
      <c r="C44" s="12"/>
      <c r="D44" s="5"/>
      <c r="E44" s="12"/>
      <c r="F44" s="12"/>
      <c r="G44" s="10"/>
      <c r="H44" s="10"/>
      <c r="I44" s="10"/>
      <c r="J44" s="10"/>
      <c r="K44" s="12"/>
      <c r="L44" s="12"/>
    </row>
    <row r="45" spans="1:12" x14ac:dyDescent="0.25">
      <c r="A45" s="2"/>
      <c r="B45" s="2"/>
      <c r="C45" s="12"/>
      <c r="D45" s="5"/>
      <c r="E45" s="12"/>
      <c r="F45" s="12"/>
      <c r="G45" s="10"/>
      <c r="H45" s="10"/>
      <c r="I45" s="10"/>
      <c r="J45" s="10"/>
      <c r="K45" s="12"/>
      <c r="L45" s="12"/>
    </row>
    <row r="46" spans="1:12" ht="132.75" customHeight="1" x14ac:dyDescent="0.25">
      <c r="A46" s="13" t="s">
        <v>378</v>
      </c>
      <c r="B46" s="13"/>
      <c r="C46" s="14" t="s">
        <v>702</v>
      </c>
      <c r="D46" s="54">
        <v>0.1</v>
      </c>
      <c r="E46" s="34"/>
      <c r="F46" s="14" t="s">
        <v>379</v>
      </c>
      <c r="G46" s="15"/>
      <c r="H46" s="15"/>
      <c r="I46" s="15"/>
      <c r="J46" s="15" t="s">
        <v>68</v>
      </c>
      <c r="K46" s="14" t="s">
        <v>225</v>
      </c>
      <c r="L46" s="14" t="s">
        <v>147</v>
      </c>
    </row>
    <row r="47" spans="1:12" x14ac:dyDescent="0.25">
      <c r="A47" s="2"/>
      <c r="B47" s="2"/>
      <c r="C47" s="12"/>
      <c r="D47" s="5"/>
      <c r="E47" s="12">
        <v>0</v>
      </c>
      <c r="F47" s="10" t="s">
        <v>698</v>
      </c>
      <c r="G47" s="10" t="s">
        <v>43</v>
      </c>
      <c r="H47" s="10">
        <v>0</v>
      </c>
      <c r="I47" s="10" t="s">
        <v>39</v>
      </c>
      <c r="J47" s="10">
        <v>0</v>
      </c>
      <c r="K47" s="12" t="s">
        <v>45</v>
      </c>
      <c r="L47" s="12"/>
    </row>
    <row r="48" spans="1:12" x14ac:dyDescent="0.25">
      <c r="A48" s="2"/>
      <c r="B48" s="2"/>
      <c r="C48" s="12"/>
      <c r="D48" s="5"/>
      <c r="E48" s="12">
        <v>50</v>
      </c>
      <c r="F48" s="10"/>
      <c r="G48" s="10" t="s">
        <v>43</v>
      </c>
      <c r="H48" s="10">
        <v>1</v>
      </c>
      <c r="I48" s="10" t="s">
        <v>39</v>
      </c>
      <c r="J48" s="10">
        <v>2</v>
      </c>
      <c r="K48" s="12" t="s">
        <v>46</v>
      </c>
      <c r="L48" s="12"/>
    </row>
    <row r="49" spans="1:12" x14ac:dyDescent="0.25">
      <c r="A49" s="2"/>
      <c r="B49" s="2"/>
      <c r="C49" s="12"/>
      <c r="D49" s="5"/>
      <c r="E49" s="12">
        <v>100</v>
      </c>
      <c r="F49" s="10"/>
      <c r="G49" s="10" t="s">
        <v>43</v>
      </c>
      <c r="H49" s="10">
        <v>3</v>
      </c>
      <c r="I49" s="10" t="s">
        <v>39</v>
      </c>
      <c r="J49" s="10">
        <v>4</v>
      </c>
      <c r="K49" s="12" t="s">
        <v>47</v>
      </c>
      <c r="L49" s="12"/>
    </row>
    <row r="50" spans="1:12" ht="30" customHeight="1" x14ac:dyDescent="0.25">
      <c r="A50" s="2"/>
      <c r="B50" s="2"/>
      <c r="C50" s="12"/>
      <c r="D50" s="5"/>
      <c r="E50" s="12"/>
      <c r="F50" s="12"/>
      <c r="G50" s="10"/>
      <c r="H50" s="10"/>
      <c r="I50" s="10"/>
      <c r="J50" s="10"/>
      <c r="K50" s="12" t="s">
        <v>48</v>
      </c>
      <c r="L50" s="12"/>
    </row>
    <row r="51" spans="1:12" ht="72.75" customHeight="1" x14ac:dyDescent="0.25">
      <c r="A51" s="13" t="s">
        <v>380</v>
      </c>
      <c r="B51" s="14"/>
      <c r="C51" s="14" t="s">
        <v>704</v>
      </c>
      <c r="D51" s="54">
        <v>0.1</v>
      </c>
      <c r="E51" s="34"/>
      <c r="F51" s="14" t="s">
        <v>382</v>
      </c>
      <c r="G51" s="15"/>
      <c r="H51" s="15"/>
      <c r="I51" s="15"/>
      <c r="J51" s="15" t="s">
        <v>69</v>
      </c>
      <c r="K51" s="14" t="s">
        <v>239</v>
      </c>
      <c r="L51" s="14"/>
    </row>
    <row r="52" spans="1:12" s="31" customFormat="1" x14ac:dyDescent="0.25">
      <c r="A52" s="20"/>
      <c r="B52" s="20"/>
      <c r="C52" s="19"/>
      <c r="D52" s="66"/>
      <c r="E52" s="12">
        <v>0</v>
      </c>
      <c r="F52" s="19"/>
      <c r="G52" s="10" t="s">
        <v>43</v>
      </c>
      <c r="H52" s="10">
        <v>0</v>
      </c>
      <c r="I52" s="10" t="s">
        <v>39</v>
      </c>
      <c r="J52" s="10">
        <v>0</v>
      </c>
      <c r="K52" s="12" t="s">
        <v>226</v>
      </c>
      <c r="L52" s="19"/>
    </row>
    <row r="53" spans="1:12" s="31" customFormat="1" x14ac:dyDescent="0.25">
      <c r="A53" s="20"/>
      <c r="B53" s="20"/>
      <c r="C53" s="19"/>
      <c r="D53" s="66"/>
      <c r="E53" s="12">
        <v>50</v>
      </c>
      <c r="F53" s="19"/>
      <c r="G53" s="10" t="s">
        <v>43</v>
      </c>
      <c r="H53" s="10">
        <v>1</v>
      </c>
      <c r="I53" s="10" t="s">
        <v>39</v>
      </c>
      <c r="J53" s="10">
        <v>2</v>
      </c>
      <c r="K53" s="12" t="s">
        <v>227</v>
      </c>
      <c r="L53" s="19"/>
    </row>
    <row r="54" spans="1:12" s="31" customFormat="1" x14ac:dyDescent="0.25">
      <c r="A54" s="20"/>
      <c r="B54" s="20"/>
      <c r="C54" s="19"/>
      <c r="D54" s="66"/>
      <c r="E54" s="12">
        <v>100</v>
      </c>
      <c r="F54" s="19"/>
      <c r="G54" s="10" t="s">
        <v>43</v>
      </c>
      <c r="H54" s="10">
        <v>3</v>
      </c>
      <c r="I54" s="10" t="s">
        <v>39</v>
      </c>
      <c r="J54" s="10">
        <v>4</v>
      </c>
      <c r="K54" s="12" t="s">
        <v>228</v>
      </c>
      <c r="L54" s="19"/>
    </row>
    <row r="55" spans="1:12" s="31" customFormat="1" x14ac:dyDescent="0.25">
      <c r="A55" s="20"/>
      <c r="B55" s="20"/>
      <c r="C55" s="19"/>
      <c r="D55" s="66"/>
      <c r="E55" s="19"/>
      <c r="F55" s="19"/>
      <c r="G55" s="10"/>
      <c r="H55" s="10"/>
      <c r="I55" s="10"/>
      <c r="J55" s="10"/>
      <c r="K55" s="12" t="s">
        <v>229</v>
      </c>
      <c r="L55" s="19"/>
    </row>
    <row r="56" spans="1:12" s="31" customFormat="1" x14ac:dyDescent="0.25">
      <c r="A56" s="20"/>
      <c r="B56" s="20"/>
      <c r="C56" s="19"/>
      <c r="D56" s="66"/>
      <c r="E56" s="19"/>
      <c r="F56" s="19"/>
      <c r="G56" s="8"/>
      <c r="H56" s="8"/>
      <c r="I56" s="8"/>
      <c r="J56" s="8"/>
      <c r="K56" s="12" t="s">
        <v>230</v>
      </c>
      <c r="L56" s="19"/>
    </row>
    <row r="57" spans="1:12" s="31" customFormat="1" ht="30" x14ac:dyDescent="0.25">
      <c r="A57" s="20"/>
      <c r="B57" s="20"/>
      <c r="C57" s="19"/>
      <c r="D57" s="66"/>
      <c r="E57" s="19"/>
      <c r="F57" s="19"/>
      <c r="G57" s="8"/>
      <c r="H57" s="8"/>
      <c r="I57" s="8"/>
      <c r="J57" s="8"/>
      <c r="K57" s="12" t="s">
        <v>231</v>
      </c>
      <c r="L57" s="19"/>
    </row>
    <row r="58" spans="1:12" s="31" customFormat="1" ht="30" x14ac:dyDescent="0.25">
      <c r="A58" s="20"/>
      <c r="B58" s="20"/>
      <c r="C58" s="19"/>
      <c r="D58" s="66"/>
      <c r="E58" s="19"/>
      <c r="F58" s="19"/>
      <c r="G58" s="8"/>
      <c r="H58" s="8"/>
      <c r="I58" s="8"/>
      <c r="J58" s="8"/>
      <c r="K58" s="12" t="s">
        <v>232</v>
      </c>
      <c r="L58" s="19"/>
    </row>
    <row r="59" spans="1:12" s="31" customFormat="1" x14ac:dyDescent="0.25">
      <c r="A59" s="20"/>
      <c r="B59" s="20"/>
      <c r="C59" s="19"/>
      <c r="D59" s="66"/>
      <c r="E59" s="19"/>
      <c r="F59" s="19"/>
      <c r="G59" s="8"/>
      <c r="H59" s="8"/>
      <c r="I59" s="8"/>
      <c r="J59" s="8"/>
      <c r="K59" s="12" t="s">
        <v>233</v>
      </c>
      <c r="L59" s="19"/>
    </row>
    <row r="60" spans="1:12" s="31" customFormat="1" x14ac:dyDescent="0.25">
      <c r="A60" s="20"/>
      <c r="B60" s="20"/>
      <c r="C60" s="19"/>
      <c r="D60" s="66"/>
      <c r="E60" s="19"/>
      <c r="F60" s="19"/>
      <c r="G60" s="8"/>
      <c r="H60" s="8"/>
      <c r="I60" s="8"/>
      <c r="J60" s="8"/>
      <c r="K60" s="12" t="s">
        <v>234</v>
      </c>
      <c r="L60" s="19"/>
    </row>
    <row r="61" spans="1:12" s="31" customFormat="1" ht="30" x14ac:dyDescent="0.25">
      <c r="A61" s="20"/>
      <c r="B61" s="20"/>
      <c r="C61" s="19"/>
      <c r="D61" s="66"/>
      <c r="E61" s="19"/>
      <c r="F61" s="19"/>
      <c r="G61" s="8"/>
      <c r="H61" s="8"/>
      <c r="I61" s="8"/>
      <c r="J61" s="8"/>
      <c r="K61" s="12" t="s">
        <v>235</v>
      </c>
      <c r="L61" s="19"/>
    </row>
    <row r="62" spans="1:12" s="31" customFormat="1" x14ac:dyDescent="0.25">
      <c r="A62" s="20"/>
      <c r="B62" s="20"/>
      <c r="C62" s="19"/>
      <c r="D62" s="66"/>
      <c r="E62" s="19"/>
      <c r="F62" s="19"/>
      <c r="G62" s="8"/>
      <c r="H62" s="8"/>
      <c r="I62" s="8"/>
      <c r="J62" s="8"/>
      <c r="K62" s="12" t="s">
        <v>236</v>
      </c>
      <c r="L62" s="19"/>
    </row>
    <row r="63" spans="1:12" s="31" customFormat="1" x14ac:dyDescent="0.25">
      <c r="A63" s="20"/>
      <c r="B63" s="20"/>
      <c r="C63" s="19"/>
      <c r="D63" s="66"/>
      <c r="E63" s="19"/>
      <c r="F63" s="19"/>
      <c r="G63" s="8"/>
      <c r="H63" s="8"/>
      <c r="I63" s="8"/>
      <c r="J63" s="8"/>
      <c r="K63" s="12" t="s">
        <v>237</v>
      </c>
      <c r="L63" s="19"/>
    </row>
    <row r="64" spans="1:12" s="31" customFormat="1" x14ac:dyDescent="0.25">
      <c r="A64" s="20"/>
      <c r="B64" s="20"/>
      <c r="C64" s="19"/>
      <c r="D64" s="66"/>
      <c r="E64" s="19"/>
      <c r="F64" s="19"/>
      <c r="G64" s="8"/>
      <c r="H64" s="8"/>
      <c r="I64" s="8"/>
      <c r="J64" s="8"/>
      <c r="K64" s="12" t="s">
        <v>238</v>
      </c>
      <c r="L64" s="19"/>
    </row>
    <row r="65" spans="1:12" ht="90" x14ac:dyDescent="0.25">
      <c r="A65" s="13" t="s">
        <v>381</v>
      </c>
      <c r="B65" s="13"/>
      <c r="C65" s="14" t="s">
        <v>240</v>
      </c>
      <c r="D65" s="54">
        <v>0.1</v>
      </c>
      <c r="E65" s="34"/>
      <c r="F65" s="14" t="s">
        <v>383</v>
      </c>
      <c r="G65" s="15"/>
      <c r="H65" s="15"/>
      <c r="I65" s="15"/>
      <c r="J65" s="15" t="s">
        <v>70</v>
      </c>
      <c r="K65" s="14" t="s">
        <v>240</v>
      </c>
      <c r="L65" s="14" t="s">
        <v>149</v>
      </c>
    </row>
    <row r="66" spans="1:12" x14ac:dyDescent="0.25">
      <c r="A66" s="2"/>
      <c r="B66" s="2"/>
      <c r="C66" s="12"/>
      <c r="D66" s="5"/>
      <c r="E66" s="12">
        <v>0</v>
      </c>
      <c r="F66" s="12"/>
      <c r="G66" s="10"/>
      <c r="H66" s="10" t="s">
        <v>158</v>
      </c>
      <c r="I66" s="10"/>
      <c r="J66" s="10"/>
      <c r="K66" s="12"/>
      <c r="L66" s="12"/>
    </row>
    <row r="67" spans="1:12" x14ac:dyDescent="0.25">
      <c r="A67" s="2"/>
      <c r="B67" s="2"/>
      <c r="C67" s="12"/>
      <c r="D67" s="5"/>
      <c r="E67" s="12">
        <v>100</v>
      </c>
      <c r="F67" s="12"/>
      <c r="G67" s="10"/>
      <c r="H67" s="10" t="s">
        <v>605</v>
      </c>
      <c r="I67" s="10"/>
      <c r="J67" s="10"/>
      <c r="K67" s="12"/>
      <c r="L67" s="12"/>
    </row>
    <row r="68" spans="1:12" ht="30" x14ac:dyDescent="0.25">
      <c r="A68" s="13"/>
      <c r="B68" s="13"/>
      <c r="C68" s="13" t="s">
        <v>241</v>
      </c>
      <c r="D68" s="34"/>
      <c r="E68" s="13"/>
      <c r="F68" s="13"/>
      <c r="G68" s="39"/>
      <c r="H68" s="39"/>
      <c r="I68" s="39"/>
      <c r="J68" s="39" t="s">
        <v>71</v>
      </c>
      <c r="K68" s="13" t="s">
        <v>241</v>
      </c>
      <c r="L68" s="13"/>
    </row>
    <row r="69" spans="1:12" x14ac:dyDescent="0.25">
      <c r="A69" s="2"/>
      <c r="B69" s="2"/>
      <c r="C69" s="12"/>
      <c r="D69" s="5"/>
      <c r="E69" s="12"/>
      <c r="F69" s="12"/>
      <c r="G69" s="10"/>
      <c r="H69" s="10"/>
      <c r="I69" s="10"/>
      <c r="J69" s="10"/>
      <c r="K69" s="12"/>
      <c r="L69" s="12"/>
    </row>
    <row r="70" spans="1:12" ht="75.75" customHeight="1" x14ac:dyDescent="0.25">
      <c r="A70" s="13" t="s">
        <v>384</v>
      </c>
      <c r="B70" s="13"/>
      <c r="C70" s="14" t="s">
        <v>632</v>
      </c>
      <c r="D70" s="54">
        <v>0.05</v>
      </c>
      <c r="E70" s="34"/>
      <c r="F70" s="14" t="s">
        <v>385</v>
      </c>
      <c r="G70" s="15"/>
      <c r="H70" s="15"/>
      <c r="I70" s="15"/>
      <c r="J70" s="15" t="s">
        <v>72</v>
      </c>
      <c r="K70" s="14" t="s">
        <v>49</v>
      </c>
      <c r="L70" s="14" t="s">
        <v>149</v>
      </c>
    </row>
    <row r="71" spans="1:12" x14ac:dyDescent="0.25">
      <c r="A71" s="2"/>
      <c r="B71" s="2"/>
      <c r="C71" s="12"/>
      <c r="D71" s="5"/>
      <c r="E71" s="12">
        <v>0</v>
      </c>
      <c r="F71" s="12"/>
      <c r="G71" s="10"/>
      <c r="H71" s="10" t="s">
        <v>158</v>
      </c>
      <c r="I71" s="10"/>
      <c r="J71" s="10"/>
      <c r="K71" s="12"/>
      <c r="L71" s="12"/>
    </row>
    <row r="72" spans="1:12" x14ac:dyDescent="0.25">
      <c r="A72" s="2"/>
      <c r="B72" s="2"/>
      <c r="C72" s="12"/>
      <c r="D72" s="5"/>
      <c r="E72" s="12">
        <v>100</v>
      </c>
      <c r="F72" s="12"/>
      <c r="G72" s="10"/>
      <c r="H72" s="10" t="s">
        <v>605</v>
      </c>
      <c r="I72" s="10"/>
      <c r="J72" s="10"/>
      <c r="K72" s="12"/>
      <c r="L72" s="12"/>
    </row>
    <row r="73" spans="1:12" ht="123" customHeight="1" x14ac:dyDescent="0.25">
      <c r="A73" s="13" t="s">
        <v>386</v>
      </c>
      <c r="B73" s="13"/>
      <c r="C73" s="14" t="s">
        <v>633</v>
      </c>
      <c r="D73" s="54">
        <v>0.1</v>
      </c>
      <c r="E73" s="34"/>
      <c r="F73" s="14" t="s">
        <v>387</v>
      </c>
      <c r="G73" s="15"/>
      <c r="H73" s="15"/>
      <c r="I73" s="15"/>
      <c r="J73" s="15" t="s">
        <v>73</v>
      </c>
      <c r="K73" s="14" t="s">
        <v>281</v>
      </c>
      <c r="L73" s="14" t="s">
        <v>147</v>
      </c>
    </row>
    <row r="74" spans="1:12" x14ac:dyDescent="0.25">
      <c r="A74" s="2"/>
      <c r="B74" s="2"/>
      <c r="C74" s="30"/>
      <c r="D74" s="5"/>
      <c r="E74" s="12">
        <v>0</v>
      </c>
      <c r="F74" s="10" t="s">
        <v>44</v>
      </c>
      <c r="G74" s="10" t="s">
        <v>38</v>
      </c>
      <c r="H74" s="10">
        <v>0</v>
      </c>
      <c r="I74" s="10" t="s">
        <v>39</v>
      </c>
      <c r="J74" s="10">
        <v>1</v>
      </c>
      <c r="K74" s="12" t="s">
        <v>50</v>
      </c>
      <c r="L74" s="12"/>
    </row>
    <row r="75" spans="1:12" ht="30" x14ac:dyDescent="0.25">
      <c r="A75" s="2"/>
      <c r="B75" s="2"/>
      <c r="C75" s="30"/>
      <c r="D75" s="5"/>
      <c r="E75" s="12">
        <v>50</v>
      </c>
      <c r="F75" s="12"/>
      <c r="G75" s="10" t="s">
        <v>38</v>
      </c>
      <c r="H75" s="10">
        <v>2</v>
      </c>
      <c r="I75" s="10" t="s">
        <v>39</v>
      </c>
      <c r="J75" s="10">
        <v>3</v>
      </c>
      <c r="K75" s="12" t="s">
        <v>51</v>
      </c>
      <c r="L75" s="12"/>
    </row>
    <row r="76" spans="1:12" x14ac:dyDescent="0.25">
      <c r="A76" s="2"/>
      <c r="B76" s="2"/>
      <c r="C76" s="30"/>
      <c r="D76" s="5"/>
      <c r="E76" s="12">
        <v>100</v>
      </c>
      <c r="F76" s="12"/>
      <c r="G76" s="10" t="s">
        <v>38</v>
      </c>
      <c r="H76" s="10">
        <v>4</v>
      </c>
      <c r="I76" s="10" t="s">
        <v>39</v>
      </c>
      <c r="J76" s="10">
        <v>5</v>
      </c>
      <c r="K76" s="12" t="s">
        <v>52</v>
      </c>
      <c r="L76" s="12"/>
    </row>
    <row r="77" spans="1:12" x14ac:dyDescent="0.25">
      <c r="A77" s="2"/>
      <c r="B77" s="2"/>
      <c r="C77" s="30"/>
      <c r="D77" s="5"/>
      <c r="E77" s="12"/>
      <c r="F77" s="12"/>
      <c r="G77" s="10"/>
      <c r="H77" s="10"/>
      <c r="I77" s="10"/>
      <c r="J77" s="10"/>
      <c r="K77" s="12" t="s">
        <v>53</v>
      </c>
      <c r="L77" s="12"/>
    </row>
    <row r="78" spans="1:12" ht="30" x14ac:dyDescent="0.25">
      <c r="A78" s="2"/>
      <c r="B78" s="2"/>
      <c r="C78" s="30"/>
      <c r="D78" s="5"/>
      <c r="E78" s="12"/>
      <c r="F78" s="12"/>
      <c r="G78" s="10"/>
      <c r="H78" s="10"/>
      <c r="I78" s="10"/>
      <c r="J78" s="10"/>
      <c r="K78" s="12" t="s">
        <v>54</v>
      </c>
      <c r="L78" s="12"/>
    </row>
    <row r="79" spans="1:12" ht="90" x14ac:dyDescent="0.25">
      <c r="A79" s="13" t="s">
        <v>388</v>
      </c>
      <c r="B79" s="13"/>
      <c r="C79" s="14" t="s">
        <v>217</v>
      </c>
      <c r="D79" s="54">
        <v>0.1</v>
      </c>
      <c r="E79" s="34"/>
      <c r="F79" s="14" t="s">
        <v>389</v>
      </c>
      <c r="G79" s="15"/>
      <c r="H79" s="15"/>
      <c r="I79" s="15"/>
      <c r="J79" s="15" t="s">
        <v>74</v>
      </c>
      <c r="K79" s="14" t="s">
        <v>217</v>
      </c>
      <c r="L79" s="14"/>
    </row>
    <row r="80" spans="1:12" x14ac:dyDescent="0.25">
      <c r="A80" s="2"/>
      <c r="B80" s="2"/>
      <c r="C80" s="12"/>
      <c r="D80" s="5"/>
      <c r="E80" s="12">
        <v>0</v>
      </c>
      <c r="F80" s="12"/>
      <c r="G80" s="10"/>
      <c r="H80" s="10" t="s">
        <v>158</v>
      </c>
      <c r="I80" s="10"/>
      <c r="J80" s="10"/>
      <c r="K80" s="12"/>
      <c r="L80" s="12"/>
    </row>
    <row r="81" spans="1:13" x14ac:dyDescent="0.25">
      <c r="A81" s="2"/>
      <c r="B81" s="2"/>
      <c r="C81" s="12"/>
      <c r="D81" s="5"/>
      <c r="E81" s="12">
        <v>100</v>
      </c>
      <c r="F81" s="12"/>
      <c r="G81" s="10"/>
      <c r="H81" s="10" t="s">
        <v>605</v>
      </c>
      <c r="I81" s="10"/>
      <c r="J81" s="10"/>
      <c r="K81" s="12"/>
      <c r="L81" s="12"/>
    </row>
    <row r="82" spans="1:13" ht="78" customHeight="1" x14ac:dyDescent="0.25">
      <c r="A82" s="16" t="s">
        <v>26</v>
      </c>
      <c r="B82" s="18" t="s">
        <v>86</v>
      </c>
      <c r="C82" s="18" t="s">
        <v>3</v>
      </c>
      <c r="D82" s="67">
        <v>0.15</v>
      </c>
      <c r="E82" s="33"/>
      <c r="F82" s="17"/>
      <c r="G82" s="17"/>
      <c r="H82" s="38"/>
      <c r="I82" s="38"/>
      <c r="J82" s="38"/>
      <c r="K82" s="18"/>
      <c r="L82" s="18"/>
    </row>
    <row r="83" spans="1:13" ht="60" x14ac:dyDescent="0.25">
      <c r="A83" s="13" t="s">
        <v>390</v>
      </c>
      <c r="B83" s="13"/>
      <c r="C83" s="14" t="s">
        <v>634</v>
      </c>
      <c r="D83" s="54">
        <v>0.2</v>
      </c>
      <c r="E83" s="34"/>
      <c r="F83" s="14" t="s">
        <v>392</v>
      </c>
      <c r="G83" s="15"/>
      <c r="H83" s="15"/>
      <c r="I83" s="15"/>
      <c r="J83" s="15" t="s">
        <v>75</v>
      </c>
      <c r="K83" s="14" t="s">
        <v>243</v>
      </c>
      <c r="L83" s="14" t="s">
        <v>105</v>
      </c>
      <c r="M83" s="63"/>
    </row>
    <row r="84" spans="1:13" ht="30" x14ac:dyDescent="0.25">
      <c r="A84" s="13"/>
      <c r="B84" s="13"/>
      <c r="C84" s="14"/>
      <c r="D84" s="54"/>
      <c r="E84" s="14"/>
      <c r="F84" s="14"/>
      <c r="G84" s="15"/>
      <c r="H84" s="15"/>
      <c r="I84" s="15"/>
      <c r="J84" s="15" t="s">
        <v>14</v>
      </c>
      <c r="K84" s="14" t="s">
        <v>223</v>
      </c>
      <c r="L84" s="14" t="s">
        <v>29</v>
      </c>
    </row>
    <row r="85" spans="1:13" x14ac:dyDescent="0.25">
      <c r="A85" s="2"/>
      <c r="B85" s="2"/>
      <c r="C85" s="12"/>
      <c r="D85" s="5"/>
      <c r="E85" s="12">
        <v>0</v>
      </c>
      <c r="F85" s="12"/>
      <c r="G85" s="10" t="s">
        <v>38</v>
      </c>
      <c r="H85" s="10">
        <v>11</v>
      </c>
      <c r="I85" s="10" t="s">
        <v>39</v>
      </c>
      <c r="J85" s="10"/>
      <c r="K85" s="12"/>
      <c r="L85" s="12"/>
    </row>
    <row r="86" spans="1:13" x14ac:dyDescent="0.25">
      <c r="A86" s="2"/>
      <c r="B86" s="2"/>
      <c r="C86" s="12"/>
      <c r="D86" s="5"/>
      <c r="E86" s="12">
        <v>50</v>
      </c>
      <c r="F86" s="12"/>
      <c r="G86" s="10" t="s">
        <v>38</v>
      </c>
      <c r="H86" s="10">
        <v>6</v>
      </c>
      <c r="I86" s="10" t="s">
        <v>39</v>
      </c>
      <c r="J86" s="10">
        <v>10</v>
      </c>
      <c r="K86" s="12"/>
      <c r="L86" s="12"/>
    </row>
    <row r="87" spans="1:13" x14ac:dyDescent="0.25">
      <c r="A87" s="2"/>
      <c r="B87" s="2"/>
      <c r="C87" s="12"/>
      <c r="D87" s="5"/>
      <c r="E87" s="12">
        <v>100</v>
      </c>
      <c r="F87" s="12"/>
      <c r="G87" s="10" t="s">
        <v>38</v>
      </c>
      <c r="H87" s="10">
        <v>0</v>
      </c>
      <c r="I87" s="10" t="s">
        <v>39</v>
      </c>
      <c r="J87" s="10">
        <v>5</v>
      </c>
      <c r="K87" s="12"/>
      <c r="L87" s="12"/>
    </row>
    <row r="88" spans="1:13" ht="75" x14ac:dyDescent="0.25">
      <c r="A88" s="13" t="s">
        <v>391</v>
      </c>
      <c r="B88" s="13"/>
      <c r="C88" s="14" t="s">
        <v>693</v>
      </c>
      <c r="D88" s="54">
        <v>0.2</v>
      </c>
      <c r="E88" s="34"/>
      <c r="F88" s="14" t="s">
        <v>694</v>
      </c>
      <c r="G88" s="15"/>
      <c r="H88" s="15"/>
      <c r="I88" s="15"/>
      <c r="J88" s="15" t="s">
        <v>76</v>
      </c>
      <c r="K88" s="14" t="s">
        <v>242</v>
      </c>
      <c r="L88" s="14" t="s">
        <v>108</v>
      </c>
    </row>
    <row r="89" spans="1:13" ht="30" x14ac:dyDescent="0.25">
      <c r="A89" s="13"/>
      <c r="B89" s="13"/>
      <c r="C89" s="14"/>
      <c r="D89" s="54"/>
      <c r="E89" s="14"/>
      <c r="F89" s="14"/>
      <c r="G89" s="15"/>
      <c r="H89" s="15"/>
      <c r="I89" s="15"/>
      <c r="J89" s="15" t="s">
        <v>14</v>
      </c>
      <c r="K89" s="14" t="s">
        <v>223</v>
      </c>
      <c r="L89" s="14" t="s">
        <v>29</v>
      </c>
    </row>
    <row r="90" spans="1:13" x14ac:dyDescent="0.25">
      <c r="A90" s="2"/>
      <c r="B90" s="2"/>
      <c r="C90" s="12"/>
      <c r="D90" s="5"/>
      <c r="E90" s="12">
        <v>0</v>
      </c>
      <c r="F90" s="12"/>
      <c r="G90" s="10" t="s">
        <v>38</v>
      </c>
      <c r="H90" s="10">
        <v>3.55</v>
      </c>
      <c r="I90" s="10" t="s">
        <v>39</v>
      </c>
      <c r="J90" s="10"/>
      <c r="K90" s="12"/>
      <c r="L90" s="12"/>
    </row>
    <row r="91" spans="1:13" x14ac:dyDescent="0.25">
      <c r="A91" s="2"/>
      <c r="B91" s="2"/>
      <c r="C91" s="12"/>
      <c r="D91" s="5"/>
      <c r="E91" s="12">
        <v>50</v>
      </c>
      <c r="F91" s="12"/>
      <c r="G91" s="10" t="s">
        <v>38</v>
      </c>
      <c r="H91" s="10">
        <v>1.55</v>
      </c>
      <c r="I91" s="10" t="s">
        <v>39</v>
      </c>
      <c r="J91" s="10">
        <v>3.5</v>
      </c>
      <c r="K91" s="12"/>
      <c r="L91" s="12"/>
    </row>
    <row r="92" spans="1:13" collapsed="1" x14ac:dyDescent="0.25">
      <c r="A92" s="2"/>
      <c r="B92" s="2"/>
      <c r="C92" s="12"/>
      <c r="D92" s="5"/>
      <c r="E92" s="12">
        <v>100</v>
      </c>
      <c r="F92" s="12"/>
      <c r="G92" s="10" t="s">
        <v>38</v>
      </c>
      <c r="H92" s="10">
        <v>0</v>
      </c>
      <c r="I92" s="10" t="s">
        <v>39</v>
      </c>
      <c r="J92" s="10">
        <v>1.5</v>
      </c>
      <c r="K92" s="12"/>
      <c r="L92" s="12"/>
    </row>
    <row r="93" spans="1:13" ht="79.5" hidden="1" customHeight="1" outlineLevel="1" x14ac:dyDescent="0.25">
      <c r="A93" s="42"/>
      <c r="B93" s="42"/>
      <c r="C93" s="43" t="s">
        <v>285</v>
      </c>
      <c r="D93" s="65"/>
      <c r="E93" s="44"/>
      <c r="F93" s="43"/>
      <c r="G93" s="46"/>
      <c r="H93" s="46"/>
      <c r="I93" s="46"/>
      <c r="J93" s="46"/>
      <c r="K93" s="45" t="s">
        <v>285</v>
      </c>
      <c r="L93" s="43" t="s">
        <v>149</v>
      </c>
    </row>
    <row r="94" spans="1:13" hidden="1" outlineLevel="1" x14ac:dyDescent="0.25">
      <c r="A94" s="2"/>
      <c r="B94" s="2"/>
      <c r="C94" s="12"/>
      <c r="D94" s="9"/>
      <c r="E94" s="4">
        <v>0</v>
      </c>
      <c r="F94" s="3"/>
      <c r="G94" s="3" t="s">
        <v>38</v>
      </c>
      <c r="H94" s="8">
        <v>4</v>
      </c>
      <c r="I94" s="10" t="s">
        <v>39</v>
      </c>
      <c r="J94" s="10" t="s">
        <v>3</v>
      </c>
      <c r="K94" s="12"/>
      <c r="L94" s="12"/>
    </row>
    <row r="95" spans="1:13" hidden="1" outlineLevel="1" x14ac:dyDescent="0.25">
      <c r="A95" s="2"/>
      <c r="B95" s="2"/>
      <c r="C95" s="12"/>
      <c r="D95" s="9"/>
      <c r="E95" s="4">
        <v>50</v>
      </c>
      <c r="F95" s="10"/>
      <c r="G95" s="10" t="s">
        <v>38</v>
      </c>
      <c r="H95" s="8">
        <v>2</v>
      </c>
      <c r="I95" s="10" t="s">
        <v>39</v>
      </c>
      <c r="J95" s="10">
        <v>3</v>
      </c>
      <c r="K95" s="12"/>
      <c r="L95" s="12"/>
    </row>
    <row r="96" spans="1:13" hidden="1" outlineLevel="1" x14ac:dyDescent="0.25">
      <c r="A96" s="2"/>
      <c r="B96" s="2"/>
      <c r="C96" s="12"/>
      <c r="D96" s="9"/>
      <c r="E96" s="4">
        <v>100</v>
      </c>
      <c r="F96" s="3"/>
      <c r="G96" s="3" t="s">
        <v>38</v>
      </c>
      <c r="H96" s="8">
        <v>0</v>
      </c>
      <c r="I96" s="10" t="s">
        <v>39</v>
      </c>
      <c r="J96" s="10">
        <v>1</v>
      </c>
      <c r="K96" s="12"/>
      <c r="L96" s="12"/>
    </row>
    <row r="97" spans="1:12" ht="60" hidden="1" outlineLevel="1" x14ac:dyDescent="0.25">
      <c r="A97" s="42"/>
      <c r="B97" s="42"/>
      <c r="C97" s="43" t="s">
        <v>244</v>
      </c>
      <c r="D97" s="65"/>
      <c r="E97" s="44"/>
      <c r="F97" s="43"/>
      <c r="G97" s="46"/>
      <c r="H97" s="46"/>
      <c r="I97" s="46"/>
      <c r="J97" s="46"/>
      <c r="K97" s="45" t="s">
        <v>244</v>
      </c>
      <c r="L97" s="43" t="s">
        <v>41</v>
      </c>
    </row>
    <row r="98" spans="1:12" hidden="1" outlineLevel="1" x14ac:dyDescent="0.25">
      <c r="A98" s="2"/>
      <c r="B98" s="2"/>
      <c r="C98" s="12"/>
      <c r="D98" s="9"/>
      <c r="E98" s="4">
        <v>0</v>
      </c>
      <c r="F98" s="7"/>
      <c r="G98" s="3" t="s">
        <v>38</v>
      </c>
      <c r="H98" s="8">
        <v>6</v>
      </c>
      <c r="I98" s="10" t="s">
        <v>39</v>
      </c>
      <c r="J98" s="10" t="s">
        <v>3</v>
      </c>
      <c r="K98" s="12"/>
      <c r="L98" s="12"/>
    </row>
    <row r="99" spans="1:12" hidden="1" outlineLevel="1" x14ac:dyDescent="0.25">
      <c r="A99" s="2"/>
      <c r="B99" s="2"/>
      <c r="C99" s="12"/>
      <c r="D99" s="9"/>
      <c r="E99" s="4">
        <v>50</v>
      </c>
      <c r="F99" s="8"/>
      <c r="G99" s="10" t="s">
        <v>38</v>
      </c>
      <c r="H99" s="8">
        <v>2</v>
      </c>
      <c r="I99" s="10" t="s">
        <v>39</v>
      </c>
      <c r="J99" s="10">
        <v>5</v>
      </c>
      <c r="K99" s="12"/>
      <c r="L99" s="12"/>
    </row>
    <row r="100" spans="1:12" hidden="1" outlineLevel="1" x14ac:dyDescent="0.25">
      <c r="A100" s="2"/>
      <c r="B100" s="2"/>
      <c r="C100" s="12"/>
      <c r="D100" s="9"/>
      <c r="E100" s="4">
        <v>100</v>
      </c>
      <c r="F100" s="7"/>
      <c r="G100" s="3" t="s">
        <v>38</v>
      </c>
      <c r="H100" s="8">
        <v>0</v>
      </c>
      <c r="I100" s="10" t="s">
        <v>39</v>
      </c>
      <c r="J100" s="10">
        <v>1</v>
      </c>
      <c r="K100" s="12"/>
      <c r="L100" s="12"/>
    </row>
    <row r="101" spans="1:12" ht="30" x14ac:dyDescent="0.25">
      <c r="A101" s="13" t="s">
        <v>394</v>
      </c>
      <c r="B101" s="14"/>
      <c r="C101" s="14" t="s">
        <v>245</v>
      </c>
      <c r="D101" s="54">
        <v>0.2</v>
      </c>
      <c r="E101" s="34">
        <f>IF(H101='Методика оценки (отч.)'!H102,'Методика оценки (отч.)'!E102,IF(H101='Методика оценки (отч.)'!H103,'Методика оценки (отч.)'!E103,'Методика оценки (отч.)'!E102))</f>
        <v>0</v>
      </c>
      <c r="F101" s="14" t="s">
        <v>395</v>
      </c>
      <c r="G101" s="15"/>
      <c r="H101" s="15"/>
      <c r="I101" s="15"/>
      <c r="J101" s="15" t="s">
        <v>77</v>
      </c>
      <c r="K101" s="14" t="s">
        <v>245</v>
      </c>
      <c r="L101" s="14" t="s">
        <v>149</v>
      </c>
    </row>
    <row r="102" spans="1:12" x14ac:dyDescent="0.25">
      <c r="A102" s="2"/>
      <c r="B102" s="2"/>
      <c r="C102" s="12"/>
      <c r="D102" s="5"/>
      <c r="E102" s="12">
        <v>0</v>
      </c>
      <c r="F102" s="12"/>
      <c r="G102" s="10"/>
      <c r="H102" s="10" t="s">
        <v>158</v>
      </c>
      <c r="I102" s="10"/>
      <c r="J102" s="10"/>
      <c r="K102" s="12"/>
      <c r="L102" s="12"/>
    </row>
    <row r="103" spans="1:12" x14ac:dyDescent="0.25">
      <c r="A103" s="2"/>
      <c r="B103" s="2"/>
      <c r="C103" s="12"/>
      <c r="D103" s="5"/>
      <c r="E103" s="12">
        <v>100</v>
      </c>
      <c r="F103" s="12"/>
      <c r="G103" s="10"/>
      <c r="H103" s="10" t="s">
        <v>605</v>
      </c>
      <c r="I103" s="10"/>
      <c r="J103" s="10"/>
      <c r="K103" s="12"/>
      <c r="L103" s="12"/>
    </row>
    <row r="104" spans="1:12" ht="45" x14ac:dyDescent="0.25">
      <c r="A104" s="13" t="s">
        <v>396</v>
      </c>
      <c r="B104" s="14"/>
      <c r="C104" s="14" t="s">
        <v>635</v>
      </c>
      <c r="D104" s="54">
        <v>0.2</v>
      </c>
      <c r="E104" s="34"/>
      <c r="F104" s="14" t="s">
        <v>399</v>
      </c>
      <c r="G104" s="15"/>
      <c r="H104" s="15"/>
      <c r="I104" s="15"/>
      <c r="J104" s="15" t="s">
        <v>78</v>
      </c>
      <c r="K104" s="14" t="s">
        <v>246</v>
      </c>
      <c r="L104" s="14" t="s">
        <v>218</v>
      </c>
    </row>
    <row r="105" spans="1:12" ht="30" x14ac:dyDescent="0.25">
      <c r="A105" s="14"/>
      <c r="B105" s="14"/>
      <c r="C105" s="14"/>
      <c r="D105" s="54"/>
      <c r="E105" s="14"/>
      <c r="F105" s="14"/>
      <c r="G105" s="15"/>
      <c r="H105" s="15"/>
      <c r="I105" s="15"/>
      <c r="J105" s="15" t="s">
        <v>14</v>
      </c>
      <c r="K105" s="14" t="s">
        <v>223</v>
      </c>
      <c r="L105" s="14"/>
    </row>
    <row r="106" spans="1:12" ht="27" customHeight="1" x14ac:dyDescent="0.25">
      <c r="A106" s="2"/>
      <c r="B106" s="2"/>
      <c r="C106" s="12"/>
      <c r="D106" s="5"/>
      <c r="E106" s="12">
        <v>0</v>
      </c>
      <c r="F106" s="12"/>
      <c r="G106" s="10" t="s">
        <v>38</v>
      </c>
      <c r="H106" s="10">
        <v>0</v>
      </c>
      <c r="I106" s="10" t="s">
        <v>39</v>
      </c>
      <c r="J106" s="10">
        <v>35</v>
      </c>
      <c r="K106" s="12"/>
      <c r="L106" s="12"/>
    </row>
    <row r="107" spans="1:12" x14ac:dyDescent="0.25">
      <c r="A107" s="2"/>
      <c r="B107" s="2"/>
      <c r="C107" s="12"/>
      <c r="D107" s="5"/>
      <c r="E107" s="12">
        <v>50</v>
      </c>
      <c r="F107" s="12"/>
      <c r="G107" s="10" t="s">
        <v>38</v>
      </c>
      <c r="H107" s="10">
        <v>36</v>
      </c>
      <c r="I107" s="10" t="s">
        <v>39</v>
      </c>
      <c r="J107" s="10">
        <v>70</v>
      </c>
      <c r="K107" s="12"/>
      <c r="L107" s="12"/>
    </row>
    <row r="108" spans="1:12" x14ac:dyDescent="0.25">
      <c r="A108" s="2"/>
      <c r="B108" s="2"/>
      <c r="C108" s="12"/>
      <c r="D108" s="5"/>
      <c r="E108" s="12">
        <v>100</v>
      </c>
      <c r="F108" s="12"/>
      <c r="G108" s="10" t="s">
        <v>38</v>
      </c>
      <c r="H108" s="10">
        <v>71</v>
      </c>
      <c r="I108" s="10" t="s">
        <v>39</v>
      </c>
      <c r="J108" s="10">
        <v>100</v>
      </c>
      <c r="K108" s="12"/>
      <c r="L108" s="12"/>
    </row>
    <row r="109" spans="1:12" ht="60" x14ac:dyDescent="0.25">
      <c r="A109" s="13" t="s">
        <v>397</v>
      </c>
      <c r="B109" s="14"/>
      <c r="C109" s="14" t="s">
        <v>109</v>
      </c>
      <c r="D109" s="54">
        <v>0.2</v>
      </c>
      <c r="E109" s="34"/>
      <c r="F109" s="14" t="s">
        <v>398</v>
      </c>
      <c r="G109" s="15"/>
      <c r="H109" s="15"/>
      <c r="I109" s="15"/>
      <c r="J109" s="15" t="s">
        <v>79</v>
      </c>
      <c r="K109" s="14" t="s">
        <v>109</v>
      </c>
      <c r="L109" s="14" t="s">
        <v>218</v>
      </c>
    </row>
    <row r="110" spans="1:12" x14ac:dyDescent="0.25">
      <c r="A110" s="2"/>
      <c r="B110" s="2"/>
      <c r="C110" s="12"/>
      <c r="D110" s="5"/>
      <c r="E110" s="12">
        <v>0</v>
      </c>
      <c r="F110" s="12"/>
      <c r="G110" s="10"/>
      <c r="H110" s="10" t="s">
        <v>158</v>
      </c>
      <c r="I110" s="10"/>
      <c r="J110" s="10"/>
      <c r="K110" s="12"/>
      <c r="L110" s="12"/>
    </row>
    <row r="111" spans="1:12" x14ac:dyDescent="0.25">
      <c r="A111" s="2"/>
      <c r="B111" s="2"/>
      <c r="C111" s="12"/>
      <c r="D111" s="5"/>
      <c r="E111" s="12">
        <v>100</v>
      </c>
      <c r="F111" s="12"/>
      <c r="G111" s="10"/>
      <c r="H111" s="10" t="s">
        <v>605</v>
      </c>
      <c r="I111" s="10"/>
      <c r="J111" s="10"/>
      <c r="K111" s="12"/>
      <c r="L111" s="12"/>
    </row>
    <row r="112" spans="1:12" ht="153.75" customHeight="1" x14ac:dyDescent="0.25">
      <c r="A112" s="16" t="s">
        <v>87</v>
      </c>
      <c r="B112" s="18" t="s">
        <v>88</v>
      </c>
      <c r="C112" s="18" t="s">
        <v>3</v>
      </c>
      <c r="D112" s="67">
        <v>0.2</v>
      </c>
      <c r="E112" s="33"/>
      <c r="F112" s="17"/>
      <c r="G112" s="17"/>
      <c r="H112" s="38"/>
      <c r="I112" s="38"/>
      <c r="J112" s="38"/>
      <c r="K112" s="18"/>
      <c r="L112" s="18"/>
    </row>
    <row r="113" spans="1:13" ht="120" x14ac:dyDescent="0.25">
      <c r="A113" s="14" t="s">
        <v>400</v>
      </c>
      <c r="B113" s="14"/>
      <c r="C113" s="14" t="s">
        <v>636</v>
      </c>
      <c r="D113" s="54">
        <v>0.02</v>
      </c>
      <c r="E113" s="34"/>
      <c r="F113" s="14" t="s">
        <v>692</v>
      </c>
      <c r="G113" s="15"/>
      <c r="H113" s="15"/>
      <c r="I113" s="15"/>
      <c r="J113" s="15" t="s">
        <v>80</v>
      </c>
      <c r="K113" s="14" t="s">
        <v>248</v>
      </c>
      <c r="L113" s="14" t="s">
        <v>146</v>
      </c>
      <c r="M113" s="63"/>
    </row>
    <row r="114" spans="1:13" ht="60" x14ac:dyDescent="0.25">
      <c r="A114" s="14"/>
      <c r="B114" s="14"/>
      <c r="C114" s="14"/>
      <c r="D114" s="54"/>
      <c r="E114" s="14"/>
      <c r="F114" s="14"/>
      <c r="G114" s="15"/>
      <c r="H114" s="15"/>
      <c r="I114" s="15"/>
      <c r="J114" s="15" t="s">
        <v>83</v>
      </c>
      <c r="K114" s="14" t="s">
        <v>249</v>
      </c>
      <c r="L114" s="14" t="s">
        <v>42</v>
      </c>
    </row>
    <row r="115" spans="1:13" x14ac:dyDescent="0.25">
      <c r="A115" s="2"/>
      <c r="B115" s="2"/>
      <c r="C115" s="12"/>
      <c r="D115" s="5"/>
      <c r="E115" s="12">
        <v>0</v>
      </c>
      <c r="F115" s="12"/>
      <c r="G115" s="10" t="s">
        <v>38</v>
      </c>
      <c r="H115" s="10">
        <v>0</v>
      </c>
      <c r="I115" s="10" t="s">
        <v>39</v>
      </c>
      <c r="J115" s="10">
        <v>10</v>
      </c>
      <c r="K115" s="19"/>
      <c r="L115" s="12"/>
    </row>
    <row r="116" spans="1:13" x14ac:dyDescent="0.25">
      <c r="A116" s="2"/>
      <c r="B116" s="2"/>
      <c r="C116" s="12"/>
      <c r="D116" s="5"/>
      <c r="E116" s="12">
        <v>50</v>
      </c>
      <c r="F116" s="12"/>
      <c r="G116" s="10" t="s">
        <v>38</v>
      </c>
      <c r="H116" s="10">
        <v>11</v>
      </c>
      <c r="I116" s="10" t="s">
        <v>39</v>
      </c>
      <c r="J116" s="10">
        <v>50</v>
      </c>
      <c r="K116" s="12"/>
      <c r="L116" s="12"/>
    </row>
    <row r="117" spans="1:13" x14ac:dyDescent="0.25">
      <c r="A117" s="2"/>
      <c r="B117" s="2"/>
      <c r="C117" s="12"/>
      <c r="D117" s="5"/>
      <c r="E117" s="12">
        <v>100</v>
      </c>
      <c r="F117" s="12"/>
      <c r="G117" s="10" t="s">
        <v>38</v>
      </c>
      <c r="H117" s="10">
        <v>51</v>
      </c>
      <c r="I117" s="10" t="s">
        <v>39</v>
      </c>
      <c r="J117" s="10">
        <v>100</v>
      </c>
      <c r="K117" s="12"/>
      <c r="L117" s="12"/>
    </row>
    <row r="118" spans="1:13" x14ac:dyDescent="0.25">
      <c r="A118" s="2"/>
      <c r="B118" s="2"/>
      <c r="C118" s="12"/>
      <c r="D118" s="5"/>
      <c r="E118" s="12">
        <v>50</v>
      </c>
      <c r="F118" s="12"/>
      <c r="G118" s="10" t="s">
        <v>38</v>
      </c>
      <c r="H118" s="10">
        <v>101</v>
      </c>
      <c r="I118" s="10" t="s">
        <v>39</v>
      </c>
      <c r="J118" s="10">
        <v>120</v>
      </c>
      <c r="K118" s="12"/>
      <c r="L118" s="12"/>
    </row>
    <row r="119" spans="1:13" x14ac:dyDescent="0.25">
      <c r="A119" s="2"/>
      <c r="B119" s="2"/>
      <c r="C119" s="12"/>
      <c r="D119" s="5"/>
      <c r="E119" s="12">
        <v>0</v>
      </c>
      <c r="F119" s="12"/>
      <c r="G119" s="10" t="s">
        <v>38</v>
      </c>
      <c r="H119" s="10">
        <v>121</v>
      </c>
      <c r="I119" s="10" t="s">
        <v>39</v>
      </c>
      <c r="J119" s="10"/>
      <c r="K119" s="12"/>
      <c r="L119" s="12"/>
    </row>
    <row r="120" spans="1:13" ht="87" customHeight="1" x14ac:dyDescent="0.25">
      <c r="A120" s="14" t="s">
        <v>407</v>
      </c>
      <c r="B120" s="14"/>
      <c r="C120" s="14" t="s">
        <v>637</v>
      </c>
      <c r="D120" s="54">
        <v>0.08</v>
      </c>
      <c r="E120" s="34"/>
      <c r="F120" s="14" t="s">
        <v>429</v>
      </c>
      <c r="G120" s="15"/>
      <c r="H120" s="15"/>
      <c r="I120" s="15"/>
      <c r="J120" s="15" t="s">
        <v>85</v>
      </c>
      <c r="K120" s="14" t="s">
        <v>250</v>
      </c>
      <c r="L120" s="14" t="s">
        <v>42</v>
      </c>
    </row>
    <row r="121" spans="1:13" ht="30" x14ac:dyDescent="0.25">
      <c r="A121" s="14"/>
      <c r="B121" s="14"/>
      <c r="C121" s="14"/>
      <c r="D121" s="54"/>
      <c r="E121" s="14"/>
      <c r="F121" s="14"/>
      <c r="G121" s="15"/>
      <c r="H121" s="15"/>
      <c r="I121" s="15"/>
      <c r="J121" s="15" t="s">
        <v>102</v>
      </c>
      <c r="K121" s="14" t="s">
        <v>247</v>
      </c>
      <c r="L121" s="14" t="s">
        <v>42</v>
      </c>
    </row>
    <row r="122" spans="1:13" x14ac:dyDescent="0.25">
      <c r="A122" s="2"/>
      <c r="B122" s="2"/>
      <c r="C122" s="23"/>
      <c r="D122" s="5"/>
      <c r="E122" s="12">
        <v>0</v>
      </c>
      <c r="F122" s="12"/>
      <c r="G122" s="10" t="s">
        <v>38</v>
      </c>
      <c r="H122" s="10">
        <v>0</v>
      </c>
      <c r="I122" s="10" t="s">
        <v>39</v>
      </c>
      <c r="J122" s="10">
        <v>30</v>
      </c>
      <c r="K122" s="19"/>
      <c r="L122" s="12"/>
    </row>
    <row r="123" spans="1:13" x14ac:dyDescent="0.25">
      <c r="A123" s="2"/>
      <c r="B123" s="2"/>
      <c r="C123" s="12"/>
      <c r="D123" s="5"/>
      <c r="E123" s="12">
        <v>50</v>
      </c>
      <c r="F123" s="12"/>
      <c r="G123" s="10" t="s">
        <v>38</v>
      </c>
      <c r="H123" s="10">
        <v>31</v>
      </c>
      <c r="I123" s="10" t="s">
        <v>39</v>
      </c>
      <c r="J123" s="10">
        <v>60</v>
      </c>
      <c r="K123" s="12"/>
      <c r="L123" s="12"/>
    </row>
    <row r="124" spans="1:13" x14ac:dyDescent="0.25">
      <c r="A124" s="2"/>
      <c r="B124" s="2"/>
      <c r="C124" s="12"/>
      <c r="D124" s="5"/>
      <c r="E124" s="12">
        <v>100</v>
      </c>
      <c r="F124" s="12"/>
      <c r="G124" s="10" t="s">
        <v>38</v>
      </c>
      <c r="H124" s="10">
        <v>61</v>
      </c>
      <c r="I124" s="10" t="s">
        <v>39</v>
      </c>
      <c r="J124" s="10">
        <v>100</v>
      </c>
      <c r="K124" s="12"/>
      <c r="L124" s="12"/>
    </row>
    <row r="125" spans="1:13" ht="92.25" customHeight="1" x14ac:dyDescent="0.25">
      <c r="A125" s="14" t="s">
        <v>408</v>
      </c>
      <c r="B125" s="14"/>
      <c r="C125" s="14" t="s">
        <v>695</v>
      </c>
      <c r="D125" s="54">
        <v>0.04</v>
      </c>
      <c r="E125" s="34"/>
      <c r="F125" s="14" t="s">
        <v>430</v>
      </c>
      <c r="G125" s="15"/>
      <c r="H125" s="15"/>
      <c r="I125" s="15"/>
      <c r="J125" s="15" t="s">
        <v>103</v>
      </c>
      <c r="K125" s="14" t="s">
        <v>251</v>
      </c>
      <c r="L125" s="14" t="s">
        <v>147</v>
      </c>
    </row>
    <row r="126" spans="1:13" ht="30" x14ac:dyDescent="0.25">
      <c r="A126" s="14"/>
      <c r="B126" s="14"/>
      <c r="C126" s="14"/>
      <c r="D126" s="54"/>
      <c r="E126" s="14"/>
      <c r="F126" s="14"/>
      <c r="G126" s="15"/>
      <c r="H126" s="15"/>
      <c r="I126" s="15"/>
      <c r="J126" s="15" t="s">
        <v>102</v>
      </c>
      <c r="K126" s="14" t="s">
        <v>247</v>
      </c>
      <c r="L126" s="14" t="s">
        <v>42</v>
      </c>
    </row>
    <row r="127" spans="1:13" x14ac:dyDescent="0.25">
      <c r="A127" s="2"/>
      <c r="B127" s="2"/>
      <c r="C127" s="12"/>
      <c r="D127" s="5"/>
      <c r="E127" s="12">
        <v>0</v>
      </c>
      <c r="F127" s="12"/>
      <c r="G127" s="10" t="s">
        <v>38</v>
      </c>
      <c r="H127" s="10">
        <v>0</v>
      </c>
      <c r="I127" s="10" t="s">
        <v>39</v>
      </c>
      <c r="J127" s="10">
        <v>0</v>
      </c>
      <c r="K127" s="19"/>
      <c r="L127" s="19"/>
    </row>
    <row r="128" spans="1:13" x14ac:dyDescent="0.25">
      <c r="A128" s="2"/>
      <c r="B128" s="2"/>
      <c r="C128" s="12"/>
      <c r="D128" s="5"/>
      <c r="E128" s="12">
        <v>50</v>
      </c>
      <c r="F128" s="12"/>
      <c r="G128" s="10" t="s">
        <v>38</v>
      </c>
      <c r="H128" s="10">
        <v>1</v>
      </c>
      <c r="I128" s="10" t="s">
        <v>39</v>
      </c>
      <c r="J128" s="10">
        <v>2</v>
      </c>
      <c r="K128" s="12"/>
      <c r="L128" s="12"/>
    </row>
    <row r="129" spans="1:12" x14ac:dyDescent="0.25">
      <c r="A129" s="2"/>
      <c r="B129" s="2"/>
      <c r="C129" s="12"/>
      <c r="D129" s="5"/>
      <c r="E129" s="12">
        <v>100</v>
      </c>
      <c r="F129" s="12"/>
      <c r="G129" s="10" t="s">
        <v>38</v>
      </c>
      <c r="H129" s="10">
        <v>3</v>
      </c>
      <c r="I129" s="10" t="s">
        <v>39</v>
      </c>
      <c r="J129" s="10"/>
      <c r="K129" s="12"/>
      <c r="L129" s="12"/>
    </row>
    <row r="130" spans="1:12" ht="122.25" customHeight="1" x14ac:dyDescent="0.25">
      <c r="A130" s="14" t="s">
        <v>409</v>
      </c>
      <c r="B130" s="14"/>
      <c r="C130" s="14" t="s">
        <v>638</v>
      </c>
      <c r="D130" s="54">
        <v>0.1</v>
      </c>
      <c r="E130" s="34">
        <f>IF(H130&lt;='Методика оценки (отч.)'!J131,'Методика оценки (отч.)'!E131,IF('Методика оценки (отч.)'!H132&lt;=H130&lt;='Методика оценки (отч.)'!J132,'Методика оценки (отч.)'!E132,IF(H130&gt;='Методика оценки (отч.)'!H133,'Методика оценки (отч.)'!E133,'Методика оценки (отч.)'!E132)))</f>
        <v>0</v>
      </c>
      <c r="F130" s="14" t="s">
        <v>431</v>
      </c>
      <c r="G130" s="15"/>
      <c r="H130" s="15"/>
      <c r="I130" s="15"/>
      <c r="J130" s="15" t="s">
        <v>104</v>
      </c>
      <c r="K130" s="14" t="s">
        <v>252</v>
      </c>
      <c r="L130" s="14" t="s">
        <v>147</v>
      </c>
    </row>
    <row r="131" spans="1:12" ht="30" x14ac:dyDescent="0.25">
      <c r="A131" s="14"/>
      <c r="B131" s="14"/>
      <c r="C131" s="14"/>
      <c r="D131" s="54"/>
      <c r="E131" s="14"/>
      <c r="F131" s="14"/>
      <c r="G131" s="15"/>
      <c r="H131" s="15"/>
      <c r="I131" s="15"/>
      <c r="J131" s="15" t="s">
        <v>102</v>
      </c>
      <c r="K131" s="14" t="s">
        <v>247</v>
      </c>
      <c r="L131" s="14" t="s">
        <v>42</v>
      </c>
    </row>
    <row r="132" spans="1:12" x14ac:dyDescent="0.25">
      <c r="A132" s="2"/>
      <c r="B132" s="2"/>
      <c r="C132" s="12"/>
      <c r="D132" s="5"/>
      <c r="E132" s="12">
        <v>0</v>
      </c>
      <c r="F132" s="12"/>
      <c r="G132" s="10" t="s">
        <v>38</v>
      </c>
      <c r="H132" s="10">
        <v>0</v>
      </c>
      <c r="I132" s="10" t="s">
        <v>39</v>
      </c>
      <c r="J132" s="10">
        <v>50</v>
      </c>
      <c r="K132" s="19"/>
      <c r="L132" s="12"/>
    </row>
    <row r="133" spans="1:12" x14ac:dyDescent="0.25">
      <c r="A133" s="2"/>
      <c r="B133" s="2"/>
      <c r="C133" s="12"/>
      <c r="D133" s="5"/>
      <c r="E133" s="12">
        <v>50</v>
      </c>
      <c r="F133" s="12"/>
      <c r="G133" s="10" t="s">
        <v>38</v>
      </c>
      <c r="H133" s="10">
        <v>51</v>
      </c>
      <c r="I133" s="10" t="s">
        <v>39</v>
      </c>
      <c r="J133" s="10">
        <v>90</v>
      </c>
      <c r="K133" s="12"/>
      <c r="L133" s="12"/>
    </row>
    <row r="134" spans="1:12" x14ac:dyDescent="0.25">
      <c r="A134" s="2"/>
      <c r="B134" s="2"/>
      <c r="C134" s="12"/>
      <c r="D134" s="5"/>
      <c r="E134" s="12">
        <v>100</v>
      </c>
      <c r="F134" s="12"/>
      <c r="G134" s="10" t="s">
        <v>38</v>
      </c>
      <c r="H134" s="10">
        <v>91</v>
      </c>
      <c r="I134" s="10" t="s">
        <v>39</v>
      </c>
      <c r="J134" s="10"/>
      <c r="K134" s="12"/>
      <c r="L134" s="12"/>
    </row>
    <row r="135" spans="1:12" ht="105" x14ac:dyDescent="0.25">
      <c r="A135" s="14" t="s">
        <v>410</v>
      </c>
      <c r="B135" s="14"/>
      <c r="C135" s="14" t="s">
        <v>639</v>
      </c>
      <c r="D135" s="54">
        <v>0.08</v>
      </c>
      <c r="E135" s="34"/>
      <c r="F135" s="14" t="s">
        <v>432</v>
      </c>
      <c r="G135" s="15"/>
      <c r="H135" s="15"/>
      <c r="I135" s="15"/>
      <c r="J135" s="15" t="s">
        <v>107</v>
      </c>
      <c r="K135" s="14" t="s">
        <v>253</v>
      </c>
      <c r="L135" s="14" t="s">
        <v>147</v>
      </c>
    </row>
    <row r="136" spans="1:12" ht="30" x14ac:dyDescent="0.25">
      <c r="A136" s="14"/>
      <c r="B136" s="14"/>
      <c r="C136" s="14"/>
      <c r="D136" s="54"/>
      <c r="E136" s="14"/>
      <c r="F136" s="14"/>
      <c r="G136" s="15"/>
      <c r="H136" s="15"/>
      <c r="I136" s="15"/>
      <c r="J136" s="15" t="s">
        <v>102</v>
      </c>
      <c r="K136" s="14" t="s">
        <v>247</v>
      </c>
      <c r="L136" s="14"/>
    </row>
    <row r="137" spans="1:12" x14ac:dyDescent="0.25">
      <c r="A137" s="2"/>
      <c r="B137" s="2"/>
      <c r="C137" s="12"/>
      <c r="D137" s="5"/>
      <c r="E137" s="12">
        <v>0</v>
      </c>
      <c r="F137" s="12"/>
      <c r="G137" s="10" t="s">
        <v>38</v>
      </c>
      <c r="H137" s="10">
        <v>0</v>
      </c>
      <c r="I137" s="10" t="s">
        <v>39</v>
      </c>
      <c r="J137" s="10">
        <v>50</v>
      </c>
      <c r="K137" s="19"/>
      <c r="L137" s="12" t="s">
        <v>42</v>
      </c>
    </row>
    <row r="138" spans="1:12" x14ac:dyDescent="0.25">
      <c r="A138" s="2"/>
      <c r="B138" s="2"/>
      <c r="C138" s="12"/>
      <c r="D138" s="5"/>
      <c r="E138" s="12">
        <v>50</v>
      </c>
      <c r="F138" s="12"/>
      <c r="G138" s="10" t="s">
        <v>38</v>
      </c>
      <c r="H138" s="10">
        <v>51</v>
      </c>
      <c r="I138" s="10" t="s">
        <v>39</v>
      </c>
      <c r="J138" s="10">
        <v>90</v>
      </c>
      <c r="K138" s="12"/>
      <c r="L138" s="12"/>
    </row>
    <row r="139" spans="1:12" x14ac:dyDescent="0.25">
      <c r="A139" s="2"/>
      <c r="B139" s="2"/>
      <c r="C139" s="12"/>
      <c r="D139" s="5"/>
      <c r="E139" s="12">
        <v>100</v>
      </c>
      <c r="F139" s="12"/>
      <c r="G139" s="10" t="s">
        <v>38</v>
      </c>
      <c r="H139" s="10">
        <v>91</v>
      </c>
      <c r="I139" s="10" t="s">
        <v>39</v>
      </c>
      <c r="J139" s="10"/>
      <c r="K139" s="12"/>
      <c r="L139" s="12"/>
    </row>
    <row r="140" spans="1:12" ht="288" customHeight="1" x14ac:dyDescent="0.25">
      <c r="A140" s="14" t="s">
        <v>411</v>
      </c>
      <c r="B140" s="14"/>
      <c r="C140" s="29" t="s">
        <v>640</v>
      </c>
      <c r="D140" s="54">
        <v>0.06</v>
      </c>
      <c r="E140" s="34"/>
      <c r="F140" s="14" t="s">
        <v>422</v>
      </c>
      <c r="G140" s="15"/>
      <c r="H140" s="15"/>
      <c r="I140" s="15"/>
      <c r="J140" s="15" t="s">
        <v>112</v>
      </c>
      <c r="K140" s="14" t="s">
        <v>254</v>
      </c>
      <c r="L140" s="14" t="s">
        <v>148</v>
      </c>
    </row>
    <row r="141" spans="1:12" x14ac:dyDescent="0.25">
      <c r="A141" s="2"/>
      <c r="B141" s="2"/>
      <c r="C141" s="12"/>
      <c r="D141" s="5"/>
      <c r="E141" s="12">
        <v>0</v>
      </c>
      <c r="F141" s="10"/>
      <c r="G141" s="10" t="s">
        <v>38</v>
      </c>
      <c r="H141" s="10">
        <v>0</v>
      </c>
      <c r="I141" s="10" t="s">
        <v>39</v>
      </c>
      <c r="J141" s="10">
        <v>0</v>
      </c>
      <c r="K141" s="19"/>
      <c r="L141" s="12"/>
    </row>
    <row r="142" spans="1:12" x14ac:dyDescent="0.25">
      <c r="A142" s="2"/>
      <c r="B142" s="2"/>
      <c r="C142" s="12"/>
      <c r="D142" s="5"/>
      <c r="E142" s="12">
        <v>50</v>
      </c>
      <c r="F142" s="10"/>
      <c r="G142" s="10" t="s">
        <v>38</v>
      </c>
      <c r="H142" s="10">
        <v>1</v>
      </c>
      <c r="I142" s="10" t="s">
        <v>39</v>
      </c>
      <c r="J142" s="10">
        <v>1</v>
      </c>
      <c r="K142" s="12"/>
      <c r="L142" s="12"/>
    </row>
    <row r="143" spans="1:12" x14ac:dyDescent="0.25">
      <c r="A143" s="2"/>
      <c r="B143" s="2"/>
      <c r="C143" s="12"/>
      <c r="D143" s="5"/>
      <c r="E143" s="12">
        <v>100</v>
      </c>
      <c r="F143" s="10"/>
      <c r="G143" s="10" t="s">
        <v>38</v>
      </c>
      <c r="H143" s="10">
        <v>2</v>
      </c>
      <c r="I143" s="10" t="s">
        <v>39</v>
      </c>
      <c r="J143" s="10"/>
      <c r="K143" s="12"/>
      <c r="L143" s="12"/>
    </row>
    <row r="144" spans="1:12" ht="115.5" customHeight="1" x14ac:dyDescent="0.25">
      <c r="A144" s="14" t="s">
        <v>412</v>
      </c>
      <c r="B144" s="14"/>
      <c r="C144" s="13" t="s">
        <v>705</v>
      </c>
      <c r="D144" s="54">
        <v>0.06</v>
      </c>
      <c r="E144" s="14"/>
      <c r="F144" s="14" t="s">
        <v>423</v>
      </c>
      <c r="G144" s="15"/>
      <c r="H144" s="15"/>
      <c r="I144" s="15"/>
      <c r="J144" s="15" t="s">
        <v>114</v>
      </c>
      <c r="K144" s="14" t="s">
        <v>257</v>
      </c>
      <c r="L144" s="14" t="s">
        <v>148</v>
      </c>
    </row>
    <row r="145" spans="1:12" x14ac:dyDescent="0.25">
      <c r="A145" s="2"/>
      <c r="B145" s="2"/>
      <c r="C145" s="12"/>
      <c r="D145" s="5"/>
      <c r="E145" s="12">
        <v>100</v>
      </c>
      <c r="F145" s="12"/>
      <c r="G145" s="10" t="s">
        <v>605</v>
      </c>
      <c r="H145" s="10" t="s">
        <v>340</v>
      </c>
      <c r="I145" s="10"/>
      <c r="J145" s="10"/>
      <c r="K145" s="19"/>
      <c r="L145" s="12"/>
    </row>
    <row r="146" spans="1:12" x14ac:dyDescent="0.25">
      <c r="A146" s="2"/>
      <c r="B146" s="2"/>
      <c r="C146" s="12"/>
      <c r="D146" s="5"/>
      <c r="E146" s="12">
        <v>90</v>
      </c>
      <c r="F146" s="12"/>
      <c r="G146" s="10"/>
      <c r="H146" s="10" t="s">
        <v>341</v>
      </c>
      <c r="I146" s="10"/>
      <c r="J146" s="10"/>
      <c r="K146" s="12"/>
      <c r="L146" s="12"/>
    </row>
    <row r="147" spans="1:12" x14ac:dyDescent="0.25">
      <c r="A147" s="2"/>
      <c r="B147" s="2"/>
      <c r="C147" s="12"/>
      <c r="D147" s="5"/>
      <c r="E147" s="12">
        <v>80</v>
      </c>
      <c r="F147" s="12"/>
      <c r="G147" s="10"/>
      <c r="H147" s="10" t="s">
        <v>342</v>
      </c>
      <c r="I147" s="10"/>
      <c r="J147" s="10"/>
      <c r="K147" s="12"/>
      <c r="L147" s="12"/>
    </row>
    <row r="148" spans="1:12" x14ac:dyDescent="0.25">
      <c r="A148" s="2"/>
      <c r="B148" s="2"/>
      <c r="C148" s="12"/>
      <c r="D148" s="5"/>
      <c r="E148" s="12">
        <v>0</v>
      </c>
      <c r="F148" s="12"/>
      <c r="G148" s="10" t="s">
        <v>158</v>
      </c>
      <c r="H148" s="10" t="s">
        <v>158</v>
      </c>
      <c r="I148" s="10"/>
      <c r="J148" s="10"/>
      <c r="K148" s="12"/>
      <c r="L148" s="12"/>
    </row>
    <row r="149" spans="1:12" ht="60" x14ac:dyDescent="0.25">
      <c r="A149" s="14" t="s">
        <v>413</v>
      </c>
      <c r="B149" s="14"/>
      <c r="C149" s="14" t="s">
        <v>667</v>
      </c>
      <c r="D149" s="54">
        <v>0.04</v>
      </c>
      <c r="E149" s="34"/>
      <c r="F149" s="14" t="s">
        <v>424</v>
      </c>
      <c r="G149" s="15"/>
      <c r="H149" s="15"/>
      <c r="I149" s="15"/>
      <c r="J149" s="15" t="s">
        <v>116</v>
      </c>
      <c r="K149" s="14" t="s">
        <v>255</v>
      </c>
      <c r="L149" s="14" t="s">
        <v>149</v>
      </c>
    </row>
    <row r="150" spans="1:12" s="31" customFormat="1" ht="45" x14ac:dyDescent="0.25">
      <c r="A150" s="14"/>
      <c r="B150" s="14"/>
      <c r="C150" s="14"/>
      <c r="D150" s="54"/>
      <c r="E150" s="14"/>
      <c r="F150" s="14"/>
      <c r="G150" s="15"/>
      <c r="H150" s="15"/>
      <c r="I150" s="15"/>
      <c r="J150" s="15" t="s">
        <v>118</v>
      </c>
      <c r="K150" s="14" t="s">
        <v>256</v>
      </c>
      <c r="L150" s="14" t="s">
        <v>148</v>
      </c>
    </row>
    <row r="151" spans="1:12" x14ac:dyDescent="0.25">
      <c r="A151" s="2"/>
      <c r="B151" s="2"/>
      <c r="C151" s="12"/>
      <c r="D151" s="5"/>
      <c r="E151" s="12">
        <v>0</v>
      </c>
      <c r="F151" s="12"/>
      <c r="G151" s="10" t="s">
        <v>38</v>
      </c>
      <c r="H151" s="10">
        <v>11</v>
      </c>
      <c r="I151" s="10" t="s">
        <v>39</v>
      </c>
      <c r="J151" s="10"/>
      <c r="K151" s="19"/>
      <c r="L151" s="19"/>
    </row>
    <row r="152" spans="1:12" x14ac:dyDescent="0.25">
      <c r="A152" s="2"/>
      <c r="B152" s="2"/>
      <c r="C152" s="12"/>
      <c r="D152" s="5"/>
      <c r="E152" s="12">
        <v>50</v>
      </c>
      <c r="F152" s="12"/>
      <c r="G152" s="10" t="s">
        <v>38</v>
      </c>
      <c r="H152" s="10">
        <v>6</v>
      </c>
      <c r="I152" s="10" t="s">
        <v>39</v>
      </c>
      <c r="J152" s="10">
        <v>10</v>
      </c>
      <c r="K152" s="12"/>
      <c r="L152" s="12"/>
    </row>
    <row r="153" spans="1:12" x14ac:dyDescent="0.25">
      <c r="A153" s="2"/>
      <c r="B153" s="2"/>
      <c r="C153" s="12"/>
      <c r="D153" s="5"/>
      <c r="E153" s="12">
        <v>100</v>
      </c>
      <c r="F153" s="12"/>
      <c r="G153" s="10" t="s">
        <v>38</v>
      </c>
      <c r="H153" s="10">
        <v>0</v>
      </c>
      <c r="I153" s="10" t="s">
        <v>39</v>
      </c>
      <c r="J153" s="10">
        <v>5</v>
      </c>
      <c r="K153" s="12"/>
      <c r="L153" s="12"/>
    </row>
    <row r="154" spans="1:12" ht="87.75" customHeight="1" x14ac:dyDescent="0.25">
      <c r="A154" s="14" t="s">
        <v>414</v>
      </c>
      <c r="B154" s="14"/>
      <c r="C154" s="14" t="s">
        <v>258</v>
      </c>
      <c r="D154" s="54">
        <v>0.06</v>
      </c>
      <c r="E154" s="34"/>
      <c r="F154" s="14" t="s">
        <v>425</v>
      </c>
      <c r="G154" s="15"/>
      <c r="H154" s="15"/>
      <c r="I154" s="15"/>
      <c r="J154" s="15" t="s">
        <v>119</v>
      </c>
      <c r="K154" s="14" t="s">
        <v>258</v>
      </c>
      <c r="L154" s="14" t="s">
        <v>148</v>
      </c>
    </row>
    <row r="155" spans="1:12" x14ac:dyDescent="0.25">
      <c r="A155" s="2"/>
      <c r="B155" s="2"/>
      <c r="C155" s="12"/>
      <c r="D155" s="5"/>
      <c r="E155" s="12">
        <v>100</v>
      </c>
      <c r="F155" s="12"/>
      <c r="G155" s="10" t="s">
        <v>38</v>
      </c>
      <c r="H155" s="10">
        <v>0</v>
      </c>
      <c r="I155" s="10" t="s">
        <v>39</v>
      </c>
      <c r="J155" s="10">
        <v>2</v>
      </c>
      <c r="K155" s="12"/>
      <c r="L155" s="12"/>
    </row>
    <row r="156" spans="1:12" x14ac:dyDescent="0.25">
      <c r="A156" s="2"/>
      <c r="B156" s="2"/>
      <c r="C156" s="12"/>
      <c r="D156" s="5"/>
      <c r="E156" s="12">
        <v>50</v>
      </c>
      <c r="F156" s="12"/>
      <c r="G156" s="10" t="s">
        <v>38</v>
      </c>
      <c r="H156" s="10">
        <v>3</v>
      </c>
      <c r="I156" s="10" t="s">
        <v>39</v>
      </c>
      <c r="J156" s="10">
        <v>8</v>
      </c>
      <c r="K156" s="12"/>
      <c r="L156" s="12"/>
    </row>
    <row r="157" spans="1:12" x14ac:dyDescent="0.25">
      <c r="A157" s="2"/>
      <c r="B157" s="2"/>
      <c r="C157" s="12"/>
      <c r="D157" s="5"/>
      <c r="E157" s="12">
        <v>0</v>
      </c>
      <c r="F157" s="12"/>
      <c r="G157" s="10" t="s">
        <v>38</v>
      </c>
      <c r="H157" s="10">
        <v>9</v>
      </c>
      <c r="I157" s="10" t="s">
        <v>39</v>
      </c>
      <c r="J157" s="10"/>
      <c r="K157" s="12"/>
      <c r="L157" s="12"/>
    </row>
    <row r="158" spans="1:12" ht="30" x14ac:dyDescent="0.25">
      <c r="A158" s="14" t="s">
        <v>415</v>
      </c>
      <c r="B158" s="13"/>
      <c r="C158" s="49" t="s">
        <v>641</v>
      </c>
      <c r="D158" s="54">
        <v>0.1</v>
      </c>
      <c r="E158" s="34">
        <f>IF(H158&lt;='Методика оценки (отч.)'!J159,'Методика оценки (отч.)'!E159,IF('Методика оценки (отч.)'!H160&lt;=H158&lt;='Методика оценки (отч.)'!J160,'Методика оценки (отч.)'!E160,IF(H158&gt;='Методика оценки (отч.)'!H161,'Методика оценки (отч.)'!E161,'Методика оценки (отч.)'!E160)))</f>
        <v>0</v>
      </c>
      <c r="F158" s="14" t="s">
        <v>618</v>
      </c>
      <c r="G158" s="15"/>
      <c r="H158" s="15"/>
      <c r="I158" s="15"/>
      <c r="J158" s="15" t="s">
        <v>121</v>
      </c>
      <c r="K158" s="14" t="s">
        <v>286</v>
      </c>
      <c r="L158" s="14"/>
    </row>
    <row r="159" spans="1:12" x14ac:dyDescent="0.25">
      <c r="A159" s="19"/>
      <c r="B159" s="20"/>
      <c r="C159" s="48"/>
      <c r="D159" s="68"/>
      <c r="E159" s="12">
        <v>0</v>
      </c>
      <c r="F159" s="10"/>
      <c r="G159" s="3" t="s">
        <v>38</v>
      </c>
      <c r="H159" s="8">
        <v>0</v>
      </c>
      <c r="I159" s="10" t="s">
        <v>39</v>
      </c>
      <c r="J159" s="8">
        <v>0.5</v>
      </c>
      <c r="K159" s="19"/>
      <c r="L159" s="19"/>
    </row>
    <row r="160" spans="1:12" x14ac:dyDescent="0.25">
      <c r="A160" s="19"/>
      <c r="B160" s="20"/>
      <c r="C160" s="48"/>
      <c r="D160" s="68"/>
      <c r="E160" s="12">
        <v>50</v>
      </c>
      <c r="F160" s="10"/>
      <c r="G160" s="10" t="s">
        <v>38</v>
      </c>
      <c r="H160" s="8">
        <v>0.6</v>
      </c>
      <c r="I160" s="10" t="s">
        <v>39</v>
      </c>
      <c r="J160" s="8">
        <v>0.9</v>
      </c>
      <c r="K160" s="19"/>
      <c r="L160" s="19"/>
    </row>
    <row r="161" spans="1:12" x14ac:dyDescent="0.25">
      <c r="A161" s="19"/>
      <c r="B161" s="20"/>
      <c r="C161" s="48"/>
      <c r="D161" s="68"/>
      <c r="E161" s="12">
        <v>100</v>
      </c>
      <c r="F161" s="10"/>
      <c r="G161" s="3" t="s">
        <v>38</v>
      </c>
      <c r="H161" s="8">
        <v>1</v>
      </c>
      <c r="I161" s="10" t="s">
        <v>39</v>
      </c>
      <c r="J161" s="8"/>
      <c r="K161" s="19"/>
      <c r="L161" s="19"/>
    </row>
    <row r="162" spans="1:12" ht="60" x14ac:dyDescent="0.25">
      <c r="A162" s="13"/>
      <c r="B162" s="13"/>
      <c r="C162" s="14" t="s">
        <v>278</v>
      </c>
      <c r="D162" s="54"/>
      <c r="E162" s="34">
        <f>IF(H162&lt;='Методика оценки (отч.)'!J163,'Методика оценки (отч.)'!E163,IF('Методика оценки (отч.)'!H164&lt;=H162&lt;='Методика оценки (отч.)'!J164,E164,IF(H162&gt;='Методика оценки (отч.)'!H165,'Методика оценки (отч.)'!E165,'Методика оценки (отч.)'!E164)))</f>
        <v>0</v>
      </c>
      <c r="F162" s="14" t="s">
        <v>619</v>
      </c>
      <c r="G162" s="15"/>
      <c r="H162" s="15"/>
      <c r="I162" s="15"/>
      <c r="J162" s="15" t="s">
        <v>123</v>
      </c>
      <c r="K162" s="14" t="s">
        <v>259</v>
      </c>
      <c r="L162" s="14" t="s">
        <v>149</v>
      </c>
    </row>
    <row r="163" spans="1:12" ht="30" x14ac:dyDescent="0.25">
      <c r="A163" s="13"/>
      <c r="B163" s="13"/>
      <c r="C163" s="14"/>
      <c r="D163" s="54"/>
      <c r="E163" s="14"/>
      <c r="F163" s="14"/>
      <c r="G163" s="15"/>
      <c r="H163" s="15"/>
      <c r="I163" s="15"/>
      <c r="J163" s="15" t="s">
        <v>125</v>
      </c>
      <c r="K163" s="14" t="s">
        <v>266</v>
      </c>
      <c r="L163" s="14"/>
    </row>
    <row r="164" spans="1:12" x14ac:dyDescent="0.25">
      <c r="A164" s="2"/>
      <c r="B164" s="2"/>
      <c r="C164" s="12"/>
      <c r="D164" s="9"/>
      <c r="E164" s="12">
        <v>0</v>
      </c>
      <c r="F164" s="10"/>
      <c r="G164" s="3" t="s">
        <v>38</v>
      </c>
      <c r="H164" s="8">
        <v>0</v>
      </c>
      <c r="I164" s="10" t="s">
        <v>39</v>
      </c>
      <c r="J164" s="8">
        <v>0.5</v>
      </c>
      <c r="K164" s="23"/>
      <c r="L164" s="12"/>
    </row>
    <row r="165" spans="1:12" x14ac:dyDescent="0.25">
      <c r="A165" s="2"/>
      <c r="B165" s="2"/>
      <c r="C165" s="12"/>
      <c r="D165" s="9"/>
      <c r="E165" s="12">
        <v>50</v>
      </c>
      <c r="F165" s="10"/>
      <c r="G165" s="10" t="s">
        <v>38</v>
      </c>
      <c r="H165" s="8">
        <v>0.6</v>
      </c>
      <c r="I165" s="10" t="s">
        <v>39</v>
      </c>
      <c r="J165" s="8">
        <v>0.9</v>
      </c>
      <c r="K165" s="12"/>
      <c r="L165" s="12"/>
    </row>
    <row r="166" spans="1:12" x14ac:dyDescent="0.25">
      <c r="A166" s="2"/>
      <c r="B166" s="2"/>
      <c r="C166" s="12"/>
      <c r="D166" s="9"/>
      <c r="E166" s="12">
        <v>100</v>
      </c>
      <c r="F166" s="10"/>
      <c r="G166" s="3" t="s">
        <v>38</v>
      </c>
      <c r="H166" s="8">
        <v>1</v>
      </c>
      <c r="I166" s="10" t="s">
        <v>39</v>
      </c>
      <c r="J166" s="8"/>
      <c r="K166" s="12"/>
      <c r="L166" s="12"/>
    </row>
    <row r="167" spans="1:12" ht="60" x14ac:dyDescent="0.25">
      <c r="A167" s="13"/>
      <c r="B167" s="13"/>
      <c r="C167" s="14" t="s">
        <v>277</v>
      </c>
      <c r="D167" s="54"/>
      <c r="E167" s="34"/>
      <c r="F167" s="14" t="s">
        <v>620</v>
      </c>
      <c r="G167" s="15"/>
      <c r="H167" s="15"/>
      <c r="I167" s="15"/>
      <c r="J167" s="15" t="s">
        <v>127</v>
      </c>
      <c r="K167" s="14" t="s">
        <v>260</v>
      </c>
      <c r="L167" s="14" t="s">
        <v>29</v>
      </c>
    </row>
    <row r="168" spans="1:12" ht="45" x14ac:dyDescent="0.25">
      <c r="A168" s="13"/>
      <c r="B168" s="13"/>
      <c r="C168" s="14"/>
      <c r="D168" s="54"/>
      <c r="E168" s="14"/>
      <c r="F168" s="14"/>
      <c r="G168" s="15"/>
      <c r="H168" s="15"/>
      <c r="I168" s="15"/>
      <c r="J168" s="15" t="s">
        <v>129</v>
      </c>
      <c r="K168" s="14" t="s">
        <v>267</v>
      </c>
      <c r="L168" s="14"/>
    </row>
    <row r="169" spans="1:12" x14ac:dyDescent="0.25">
      <c r="A169" s="2"/>
      <c r="B169" s="2"/>
      <c r="C169" s="12"/>
      <c r="D169" s="9"/>
      <c r="E169" s="12">
        <v>0</v>
      </c>
      <c r="F169" s="10"/>
      <c r="G169" s="3" t="s">
        <v>38</v>
      </c>
      <c r="H169" s="8">
        <v>0</v>
      </c>
      <c r="I169" s="10" t="s">
        <v>39</v>
      </c>
      <c r="J169" s="8">
        <v>0.5</v>
      </c>
      <c r="K169" s="23"/>
      <c r="L169" s="12"/>
    </row>
    <row r="170" spans="1:12" x14ac:dyDescent="0.25">
      <c r="A170" s="2"/>
      <c r="B170" s="2"/>
      <c r="C170" s="12"/>
      <c r="D170" s="9"/>
      <c r="E170" s="12">
        <v>50</v>
      </c>
      <c r="F170" s="10"/>
      <c r="G170" s="10" t="s">
        <v>38</v>
      </c>
      <c r="H170" s="8">
        <v>0.6</v>
      </c>
      <c r="I170" s="10" t="s">
        <v>39</v>
      </c>
      <c r="J170" s="8">
        <v>0.9</v>
      </c>
      <c r="K170" s="12"/>
      <c r="L170" s="12"/>
    </row>
    <row r="171" spans="1:12" x14ac:dyDescent="0.25">
      <c r="A171" s="2"/>
      <c r="B171" s="2"/>
      <c r="C171" s="12"/>
      <c r="D171" s="9"/>
      <c r="E171" s="12">
        <v>100</v>
      </c>
      <c r="F171" s="10"/>
      <c r="G171" s="3" t="s">
        <v>38</v>
      </c>
      <c r="H171" s="8">
        <v>1</v>
      </c>
      <c r="I171" s="10" t="s">
        <v>39</v>
      </c>
      <c r="J171" s="8"/>
      <c r="K171" s="12"/>
      <c r="L171" s="12"/>
    </row>
    <row r="172" spans="1:12" ht="60" x14ac:dyDescent="0.25">
      <c r="A172" s="13"/>
      <c r="B172" s="13"/>
      <c r="C172" s="14" t="s">
        <v>279</v>
      </c>
      <c r="D172" s="54"/>
      <c r="E172" s="34"/>
      <c r="F172" s="14" t="s">
        <v>621</v>
      </c>
      <c r="G172" s="15"/>
      <c r="H172" s="15"/>
      <c r="I172" s="15"/>
      <c r="J172" s="15" t="s">
        <v>131</v>
      </c>
      <c r="K172" s="14" t="s">
        <v>265</v>
      </c>
      <c r="L172" s="14" t="s">
        <v>29</v>
      </c>
    </row>
    <row r="173" spans="1:12" ht="30" x14ac:dyDescent="0.25">
      <c r="A173" s="13"/>
      <c r="B173" s="13"/>
      <c r="C173" s="14"/>
      <c r="D173" s="54"/>
      <c r="E173" s="14"/>
      <c r="F173" s="14"/>
      <c r="G173" s="15"/>
      <c r="H173" s="15"/>
      <c r="I173" s="15"/>
      <c r="J173" s="15" t="s">
        <v>133</v>
      </c>
      <c r="K173" s="14" t="s">
        <v>268</v>
      </c>
      <c r="L173" s="14"/>
    </row>
    <row r="174" spans="1:12" x14ac:dyDescent="0.25">
      <c r="A174" s="2"/>
      <c r="B174" s="2"/>
      <c r="C174" s="12"/>
      <c r="D174" s="9"/>
      <c r="E174" s="12">
        <v>0</v>
      </c>
      <c r="F174" s="10"/>
      <c r="G174" s="3" t="s">
        <v>38</v>
      </c>
      <c r="H174" s="8">
        <v>0</v>
      </c>
      <c r="I174" s="10" t="s">
        <v>39</v>
      </c>
      <c r="J174" s="8">
        <v>0.5</v>
      </c>
      <c r="K174" s="23"/>
      <c r="L174" s="12"/>
    </row>
    <row r="175" spans="1:12" x14ac:dyDescent="0.25">
      <c r="A175" s="2"/>
      <c r="B175" s="2"/>
      <c r="C175" s="12"/>
      <c r="D175" s="9"/>
      <c r="E175" s="12">
        <v>50</v>
      </c>
      <c r="F175" s="10"/>
      <c r="G175" s="10" t="s">
        <v>38</v>
      </c>
      <c r="H175" s="8">
        <v>0.6</v>
      </c>
      <c r="I175" s="10" t="s">
        <v>39</v>
      </c>
      <c r="J175" s="8">
        <v>0.9</v>
      </c>
      <c r="K175" s="12"/>
      <c r="L175" s="12"/>
    </row>
    <row r="176" spans="1:12" x14ac:dyDescent="0.25">
      <c r="A176" s="2"/>
      <c r="B176" s="2"/>
      <c r="C176" s="12"/>
      <c r="D176" s="9"/>
      <c r="E176" s="12">
        <v>100</v>
      </c>
      <c r="F176" s="10"/>
      <c r="G176" s="3" t="s">
        <v>38</v>
      </c>
      <c r="H176" s="8">
        <v>1</v>
      </c>
      <c r="I176" s="10" t="s">
        <v>39</v>
      </c>
      <c r="J176" s="8"/>
      <c r="K176" s="12"/>
      <c r="L176" s="12"/>
    </row>
    <row r="177" spans="1:12" ht="45" x14ac:dyDescent="0.25">
      <c r="A177" s="14" t="s">
        <v>416</v>
      </c>
      <c r="B177" s="13"/>
      <c r="C177" s="49" t="s">
        <v>642</v>
      </c>
      <c r="D177" s="54">
        <v>0.08</v>
      </c>
      <c r="E177" s="34"/>
      <c r="F177" s="14" t="s">
        <v>622</v>
      </c>
      <c r="G177" s="15"/>
      <c r="H177" s="15"/>
      <c r="I177" s="15"/>
      <c r="J177" s="15" t="s">
        <v>135</v>
      </c>
      <c r="K177" s="14" t="s">
        <v>287</v>
      </c>
      <c r="L177" s="14"/>
    </row>
    <row r="178" spans="1:12" x14ac:dyDescent="0.25">
      <c r="A178" s="19"/>
      <c r="B178" s="20"/>
      <c r="C178" s="48"/>
      <c r="D178" s="68"/>
      <c r="E178" s="12">
        <v>0</v>
      </c>
      <c r="F178" s="10"/>
      <c r="G178" s="3" t="s">
        <v>38</v>
      </c>
      <c r="H178" s="8">
        <v>0</v>
      </c>
      <c r="I178" s="10" t="s">
        <v>39</v>
      </c>
      <c r="J178" s="8">
        <v>0.5</v>
      </c>
      <c r="K178" s="19"/>
      <c r="L178" s="19"/>
    </row>
    <row r="179" spans="1:12" x14ac:dyDescent="0.25">
      <c r="A179" s="19"/>
      <c r="B179" s="20"/>
      <c r="C179" s="48"/>
      <c r="D179" s="68"/>
      <c r="E179" s="12">
        <v>50</v>
      </c>
      <c r="F179" s="10"/>
      <c r="G179" s="10" t="s">
        <v>38</v>
      </c>
      <c r="H179" s="8">
        <v>0.6</v>
      </c>
      <c r="I179" s="10" t="s">
        <v>39</v>
      </c>
      <c r="J179" s="8">
        <v>0.9</v>
      </c>
      <c r="K179" s="19"/>
      <c r="L179" s="19"/>
    </row>
    <row r="180" spans="1:12" x14ac:dyDescent="0.25">
      <c r="A180" s="19"/>
      <c r="B180" s="20"/>
      <c r="C180" s="48"/>
      <c r="D180" s="68"/>
      <c r="E180" s="12">
        <v>100</v>
      </c>
      <c r="F180" s="10"/>
      <c r="G180" s="3" t="s">
        <v>38</v>
      </c>
      <c r="H180" s="8">
        <v>1</v>
      </c>
      <c r="I180" s="10" t="s">
        <v>39</v>
      </c>
      <c r="J180" s="8"/>
      <c r="K180" s="19"/>
      <c r="L180" s="19"/>
    </row>
    <row r="181" spans="1:12" ht="75" x14ac:dyDescent="0.25">
      <c r="A181" s="13"/>
      <c r="B181" s="13"/>
      <c r="C181" s="14" t="s">
        <v>278</v>
      </c>
      <c r="D181" s="54"/>
      <c r="E181" s="34"/>
      <c r="F181" s="14" t="s">
        <v>623</v>
      </c>
      <c r="G181" s="15"/>
      <c r="H181" s="15"/>
      <c r="I181" s="15"/>
      <c r="J181" s="15" t="s">
        <v>137</v>
      </c>
      <c r="K181" s="14" t="s">
        <v>269</v>
      </c>
      <c r="L181" s="14" t="s">
        <v>149</v>
      </c>
    </row>
    <row r="182" spans="1:12" ht="30" x14ac:dyDescent="0.25">
      <c r="A182" s="13"/>
      <c r="B182" s="13"/>
      <c r="C182" s="14"/>
      <c r="D182" s="54"/>
      <c r="E182" s="14"/>
      <c r="F182" s="14"/>
      <c r="G182" s="15"/>
      <c r="H182" s="15"/>
      <c r="I182" s="15"/>
      <c r="J182" s="15" t="s">
        <v>125</v>
      </c>
      <c r="K182" s="14" t="s">
        <v>266</v>
      </c>
      <c r="L182" s="14"/>
    </row>
    <row r="183" spans="1:12" x14ac:dyDescent="0.25">
      <c r="A183" s="2"/>
      <c r="B183" s="2"/>
      <c r="C183" s="12"/>
      <c r="D183" s="9"/>
      <c r="E183" s="12">
        <v>0</v>
      </c>
      <c r="F183" s="10"/>
      <c r="G183" s="3" t="s">
        <v>38</v>
      </c>
      <c r="H183" s="8">
        <v>0</v>
      </c>
      <c r="I183" s="10" t="s">
        <v>39</v>
      </c>
      <c r="J183" s="8">
        <v>0.5</v>
      </c>
      <c r="K183" s="23"/>
      <c r="L183" s="12"/>
    </row>
    <row r="184" spans="1:12" x14ac:dyDescent="0.25">
      <c r="A184" s="2"/>
      <c r="B184" s="2"/>
      <c r="C184" s="12"/>
      <c r="D184" s="9"/>
      <c r="E184" s="12">
        <v>50</v>
      </c>
      <c r="F184" s="10"/>
      <c r="G184" s="10" t="s">
        <v>38</v>
      </c>
      <c r="H184" s="8">
        <v>0.6</v>
      </c>
      <c r="I184" s="10" t="s">
        <v>39</v>
      </c>
      <c r="J184" s="8">
        <v>0.9</v>
      </c>
      <c r="K184" s="12"/>
      <c r="L184" s="12"/>
    </row>
    <row r="185" spans="1:12" x14ac:dyDescent="0.25">
      <c r="A185" s="2"/>
      <c r="B185" s="2"/>
      <c r="C185" s="12"/>
      <c r="D185" s="9"/>
      <c r="E185" s="12">
        <v>100</v>
      </c>
      <c r="F185" s="10"/>
      <c r="G185" s="3" t="s">
        <v>38</v>
      </c>
      <c r="H185" s="8">
        <v>1</v>
      </c>
      <c r="I185" s="10" t="s">
        <v>39</v>
      </c>
      <c r="J185" s="8"/>
      <c r="K185" s="12"/>
      <c r="L185" s="12"/>
    </row>
    <row r="186" spans="1:12" ht="75" x14ac:dyDescent="0.25">
      <c r="A186" s="13"/>
      <c r="B186" s="13"/>
      <c r="C186" s="14" t="s">
        <v>277</v>
      </c>
      <c r="D186" s="54"/>
      <c r="E186" s="34"/>
      <c r="F186" s="14" t="s">
        <v>624</v>
      </c>
      <c r="G186" s="15"/>
      <c r="H186" s="15"/>
      <c r="I186" s="15"/>
      <c r="J186" s="15" t="s">
        <v>139</v>
      </c>
      <c r="K186" s="14" t="s">
        <v>270</v>
      </c>
      <c r="L186" s="14" t="s">
        <v>29</v>
      </c>
    </row>
    <row r="187" spans="1:12" ht="45" x14ac:dyDescent="0.25">
      <c r="A187" s="13"/>
      <c r="B187" s="13"/>
      <c r="C187" s="14"/>
      <c r="D187" s="54"/>
      <c r="E187" s="14"/>
      <c r="F187" s="14"/>
      <c r="G187" s="15"/>
      <c r="H187" s="15"/>
      <c r="I187" s="15"/>
      <c r="J187" s="15" t="s">
        <v>129</v>
      </c>
      <c r="K187" s="14" t="s">
        <v>267</v>
      </c>
      <c r="L187" s="14"/>
    </row>
    <row r="188" spans="1:12" x14ac:dyDescent="0.25">
      <c r="A188" s="2"/>
      <c r="B188" s="2"/>
      <c r="C188" s="12"/>
      <c r="D188" s="9"/>
      <c r="E188" s="12">
        <v>0</v>
      </c>
      <c r="F188" s="10"/>
      <c r="G188" s="3" t="s">
        <v>38</v>
      </c>
      <c r="H188" s="8">
        <v>0</v>
      </c>
      <c r="I188" s="10" t="s">
        <v>39</v>
      </c>
      <c r="J188" s="8">
        <v>0.5</v>
      </c>
      <c r="K188" s="23"/>
      <c r="L188" s="12"/>
    </row>
    <row r="189" spans="1:12" x14ac:dyDescent="0.25">
      <c r="A189" s="2"/>
      <c r="B189" s="2"/>
      <c r="C189" s="12"/>
      <c r="D189" s="9"/>
      <c r="E189" s="12">
        <v>50</v>
      </c>
      <c r="F189" s="10"/>
      <c r="G189" s="10" t="s">
        <v>38</v>
      </c>
      <c r="H189" s="8">
        <v>0.6</v>
      </c>
      <c r="I189" s="10" t="s">
        <v>39</v>
      </c>
      <c r="J189" s="8">
        <v>0.9</v>
      </c>
      <c r="K189" s="12"/>
      <c r="L189" s="12"/>
    </row>
    <row r="190" spans="1:12" x14ac:dyDescent="0.25">
      <c r="A190" s="2"/>
      <c r="B190" s="2"/>
      <c r="C190" s="12"/>
      <c r="D190" s="9"/>
      <c r="E190" s="12">
        <v>100</v>
      </c>
      <c r="F190" s="10"/>
      <c r="G190" s="3" t="s">
        <v>38</v>
      </c>
      <c r="H190" s="8">
        <v>1</v>
      </c>
      <c r="I190" s="10" t="s">
        <v>39</v>
      </c>
      <c r="J190" s="8"/>
      <c r="K190" s="12"/>
      <c r="L190" s="12"/>
    </row>
    <row r="191" spans="1:12" ht="75" x14ac:dyDescent="0.25">
      <c r="A191" s="13"/>
      <c r="B191" s="13"/>
      <c r="C191" s="14" t="s">
        <v>279</v>
      </c>
      <c r="D191" s="54"/>
      <c r="E191" s="34"/>
      <c r="F191" s="14" t="s">
        <v>625</v>
      </c>
      <c r="G191" s="15"/>
      <c r="H191" s="15"/>
      <c r="I191" s="15"/>
      <c r="J191" s="15" t="s">
        <v>141</v>
      </c>
      <c r="K191" s="14" t="s">
        <v>271</v>
      </c>
      <c r="L191" s="14" t="s">
        <v>29</v>
      </c>
    </row>
    <row r="192" spans="1:12" ht="30" x14ac:dyDescent="0.25">
      <c r="A192" s="13"/>
      <c r="B192" s="13"/>
      <c r="C192" s="14"/>
      <c r="D192" s="54"/>
      <c r="E192" s="14"/>
      <c r="F192" s="14"/>
      <c r="G192" s="15"/>
      <c r="H192" s="15"/>
      <c r="I192" s="15"/>
      <c r="J192" s="15" t="s">
        <v>133</v>
      </c>
      <c r="K192" s="14" t="s">
        <v>268</v>
      </c>
      <c r="L192" s="14"/>
    </row>
    <row r="193" spans="1:12" x14ac:dyDescent="0.25">
      <c r="A193" s="2"/>
      <c r="B193" s="2"/>
      <c r="C193" s="12"/>
      <c r="D193" s="9"/>
      <c r="E193" s="12">
        <v>0</v>
      </c>
      <c r="F193" s="10"/>
      <c r="G193" s="3" t="s">
        <v>38</v>
      </c>
      <c r="H193" s="8">
        <v>0</v>
      </c>
      <c r="I193" s="10" t="s">
        <v>39</v>
      </c>
      <c r="J193" s="8">
        <v>0.5</v>
      </c>
      <c r="K193" s="23"/>
      <c r="L193" s="12"/>
    </row>
    <row r="194" spans="1:12" x14ac:dyDescent="0.25">
      <c r="A194" s="2"/>
      <c r="B194" s="2"/>
      <c r="C194" s="12"/>
      <c r="D194" s="9"/>
      <c r="E194" s="12">
        <v>50</v>
      </c>
      <c r="F194" s="10"/>
      <c r="G194" s="10" t="s">
        <v>38</v>
      </c>
      <c r="H194" s="8">
        <v>0.6</v>
      </c>
      <c r="I194" s="10" t="s">
        <v>39</v>
      </c>
      <c r="J194" s="8">
        <v>0.9</v>
      </c>
      <c r="K194" s="12"/>
      <c r="L194" s="12"/>
    </row>
    <row r="195" spans="1:12" x14ac:dyDescent="0.25">
      <c r="A195" s="2"/>
      <c r="B195" s="2"/>
      <c r="C195" s="12"/>
      <c r="D195" s="9"/>
      <c r="E195" s="12">
        <v>100</v>
      </c>
      <c r="F195" s="10"/>
      <c r="G195" s="3" t="s">
        <v>38</v>
      </c>
      <c r="H195" s="8">
        <v>1</v>
      </c>
      <c r="I195" s="10" t="s">
        <v>39</v>
      </c>
      <c r="J195" s="8"/>
      <c r="K195" s="12"/>
      <c r="L195" s="12"/>
    </row>
    <row r="196" spans="1:12" ht="46.5" customHeight="1" x14ac:dyDescent="0.25">
      <c r="A196" s="14" t="s">
        <v>417</v>
      </c>
      <c r="B196" s="14"/>
      <c r="C196" s="28" t="s">
        <v>643</v>
      </c>
      <c r="D196" s="54">
        <v>0.06</v>
      </c>
      <c r="E196" s="34">
        <f>IF(H196&lt;='Методика оценки (отч.)'!J197,'Методика оценки (отч.)'!E197,IF('Методика оценки (отч.)'!H198&lt;=H196&lt;='Методика оценки (отч.)'!J198,'Методика оценки (отч.)'!E198,IF(H196&gt;='Методика оценки (отч.)'!H199,'Методика оценки (отч.)'!E199,'Методика оценки (отч.)'!E198)))</f>
        <v>0</v>
      </c>
      <c r="F196" s="14" t="s">
        <v>668</v>
      </c>
      <c r="G196" s="15"/>
      <c r="H196" s="15"/>
      <c r="I196" s="15"/>
      <c r="J196" s="15" t="s">
        <v>143</v>
      </c>
      <c r="K196" s="14" t="s">
        <v>261</v>
      </c>
      <c r="L196" s="14" t="s">
        <v>42</v>
      </c>
    </row>
    <row r="197" spans="1:12" x14ac:dyDescent="0.25">
      <c r="A197" s="19"/>
      <c r="B197" s="19"/>
      <c r="C197" s="19"/>
      <c r="D197" s="68"/>
      <c r="E197" s="12">
        <v>0</v>
      </c>
      <c r="F197" s="10"/>
      <c r="G197" s="3" t="s">
        <v>38</v>
      </c>
      <c r="H197" s="8">
        <v>0</v>
      </c>
      <c r="I197" s="10" t="s">
        <v>39</v>
      </c>
      <c r="J197" s="8">
        <v>0.5</v>
      </c>
      <c r="K197" s="19"/>
      <c r="L197" s="19"/>
    </row>
    <row r="198" spans="1:12" x14ac:dyDescent="0.25">
      <c r="A198" s="19"/>
      <c r="B198" s="19"/>
      <c r="C198" s="19"/>
      <c r="D198" s="68"/>
      <c r="E198" s="12">
        <v>50</v>
      </c>
      <c r="F198" s="10"/>
      <c r="G198" s="10" t="s">
        <v>38</v>
      </c>
      <c r="H198" s="8">
        <v>0.6</v>
      </c>
      <c r="I198" s="10" t="s">
        <v>39</v>
      </c>
      <c r="J198" s="8">
        <v>0.9</v>
      </c>
      <c r="K198" s="19"/>
      <c r="L198" s="19"/>
    </row>
    <row r="199" spans="1:12" x14ac:dyDescent="0.25">
      <c r="A199" s="19"/>
      <c r="B199" s="19"/>
      <c r="C199" s="19"/>
      <c r="D199" s="68"/>
      <c r="E199" s="12">
        <v>100</v>
      </c>
      <c r="F199" s="10"/>
      <c r="G199" s="3" t="s">
        <v>38</v>
      </c>
      <c r="H199" s="8">
        <v>1</v>
      </c>
      <c r="I199" s="10" t="s">
        <v>39</v>
      </c>
      <c r="J199" s="8"/>
      <c r="K199" s="19"/>
      <c r="L199" s="19"/>
    </row>
    <row r="200" spans="1:12" ht="45" x14ac:dyDescent="0.25">
      <c r="A200" s="13"/>
      <c r="B200" s="13"/>
      <c r="C200" s="14" t="s">
        <v>278</v>
      </c>
      <c r="D200" s="54"/>
      <c r="E200" s="14"/>
      <c r="F200" s="14" t="s">
        <v>426</v>
      </c>
      <c r="G200" s="15"/>
      <c r="H200" s="15"/>
      <c r="I200" s="15"/>
      <c r="J200" s="15" t="s">
        <v>401</v>
      </c>
      <c r="K200" s="14" t="s">
        <v>262</v>
      </c>
      <c r="L200" s="14" t="s">
        <v>149</v>
      </c>
    </row>
    <row r="201" spans="1:12" s="31" customFormat="1" ht="30" x14ac:dyDescent="0.25">
      <c r="A201" s="20"/>
      <c r="B201" s="20"/>
      <c r="C201" s="19"/>
      <c r="D201" s="68"/>
      <c r="E201" s="19"/>
      <c r="F201" s="19"/>
      <c r="G201" s="8"/>
      <c r="H201" s="8"/>
      <c r="I201" s="8"/>
      <c r="J201" s="8" t="s">
        <v>125</v>
      </c>
      <c r="K201" s="19" t="s">
        <v>266</v>
      </c>
      <c r="L201" s="19"/>
    </row>
    <row r="202" spans="1:12" ht="60" x14ac:dyDescent="0.25">
      <c r="A202" s="13"/>
      <c r="B202" s="13"/>
      <c r="C202" s="14" t="s">
        <v>277</v>
      </c>
      <c r="D202" s="54"/>
      <c r="E202" s="14"/>
      <c r="F202" s="14" t="s">
        <v>427</v>
      </c>
      <c r="G202" s="15"/>
      <c r="H202" s="15"/>
      <c r="I202" s="15"/>
      <c r="J202" s="15" t="s">
        <v>402</v>
      </c>
      <c r="K202" s="14" t="s">
        <v>263</v>
      </c>
      <c r="L202" s="14" t="s">
        <v>29</v>
      </c>
    </row>
    <row r="203" spans="1:12" s="31" customFormat="1" ht="45" x14ac:dyDescent="0.25">
      <c r="A203" s="20"/>
      <c r="B203" s="20"/>
      <c r="C203" s="19"/>
      <c r="D203" s="68"/>
      <c r="E203" s="19"/>
      <c r="F203" s="19"/>
      <c r="G203" s="8"/>
      <c r="H203" s="8"/>
      <c r="I203" s="8"/>
      <c r="J203" s="8" t="s">
        <v>129</v>
      </c>
      <c r="K203" s="19" t="s">
        <v>267</v>
      </c>
      <c r="L203" s="19"/>
    </row>
    <row r="204" spans="1:12" ht="45" x14ac:dyDescent="0.25">
      <c r="A204" s="13"/>
      <c r="B204" s="13"/>
      <c r="C204" s="14" t="s">
        <v>279</v>
      </c>
      <c r="D204" s="54"/>
      <c r="E204" s="14"/>
      <c r="F204" s="14" t="s">
        <v>428</v>
      </c>
      <c r="G204" s="15"/>
      <c r="H204" s="15"/>
      <c r="I204" s="15"/>
      <c r="J204" s="15" t="s">
        <v>403</v>
      </c>
      <c r="K204" s="14" t="s">
        <v>264</v>
      </c>
      <c r="L204" s="14" t="s">
        <v>29</v>
      </c>
    </row>
    <row r="205" spans="1:12" s="31" customFormat="1" ht="30" x14ac:dyDescent="0.25">
      <c r="A205" s="20"/>
      <c r="B205" s="20"/>
      <c r="C205" s="19"/>
      <c r="D205" s="68"/>
      <c r="E205" s="19"/>
      <c r="F205" s="19"/>
      <c r="G205" s="8"/>
      <c r="H205" s="8"/>
      <c r="I205" s="8"/>
      <c r="J205" s="8" t="s">
        <v>133</v>
      </c>
      <c r="K205" s="19" t="s">
        <v>268</v>
      </c>
      <c r="L205" s="19"/>
    </row>
    <row r="206" spans="1:12" ht="30" x14ac:dyDescent="0.25">
      <c r="A206" s="14" t="s">
        <v>418</v>
      </c>
      <c r="B206" s="14"/>
      <c r="C206" s="14" t="s">
        <v>644</v>
      </c>
      <c r="D206" s="54">
        <v>0.06</v>
      </c>
      <c r="E206" s="34"/>
      <c r="F206" s="14" t="s">
        <v>697</v>
      </c>
      <c r="G206" s="14"/>
      <c r="H206" s="14"/>
      <c r="I206" s="14"/>
      <c r="J206" s="15" t="s">
        <v>145</v>
      </c>
      <c r="K206" s="14" t="s">
        <v>696</v>
      </c>
      <c r="L206" s="14" t="s">
        <v>42</v>
      </c>
    </row>
    <row r="207" spans="1:12" x14ac:dyDescent="0.25">
      <c r="A207" s="19"/>
      <c r="B207" s="19"/>
      <c r="C207" s="19"/>
      <c r="D207" s="68"/>
      <c r="E207" s="19">
        <v>0</v>
      </c>
      <c r="F207" s="19"/>
      <c r="G207" s="8"/>
      <c r="H207" s="10" t="s">
        <v>158</v>
      </c>
      <c r="I207" s="8"/>
      <c r="J207" s="8"/>
      <c r="K207" s="19"/>
      <c r="L207" s="19"/>
    </row>
    <row r="208" spans="1:12" x14ac:dyDescent="0.25">
      <c r="A208" s="19"/>
      <c r="B208" s="19"/>
      <c r="C208" s="19"/>
      <c r="D208" s="68"/>
      <c r="E208" s="19">
        <v>100</v>
      </c>
      <c r="F208" s="19"/>
      <c r="G208" s="8"/>
      <c r="H208" s="10" t="s">
        <v>605</v>
      </c>
      <c r="I208" s="8"/>
      <c r="J208" s="8"/>
      <c r="K208" s="19"/>
      <c r="L208" s="19"/>
    </row>
    <row r="209" spans="1:13" ht="45" x14ac:dyDescent="0.25">
      <c r="A209" s="14" t="s">
        <v>419</v>
      </c>
      <c r="B209" s="14"/>
      <c r="C209" s="14" t="s">
        <v>645</v>
      </c>
      <c r="D209" s="54">
        <v>0.06</v>
      </c>
      <c r="E209" s="34">
        <f>IF(H209&lt;='Методика оценки (отч.)'!J210,'Методика оценки (отч.)'!E210,IF('Методика оценки (отч.)'!H211&lt;=H209&lt;='Методика оценки (отч.)'!J211,'Методика оценки (отч.)'!E211,IF(H209&gt;='Методика оценки (отч.)'!H212,'Методика оценки (отч.)'!E212,'Методика оценки (отч.)'!E211)))</f>
        <v>0</v>
      </c>
      <c r="F209" s="14" t="s">
        <v>627</v>
      </c>
      <c r="G209" s="15"/>
      <c r="H209" s="15"/>
      <c r="I209" s="15"/>
      <c r="J209" s="15" t="s">
        <v>404</v>
      </c>
      <c r="K209" s="14" t="s">
        <v>272</v>
      </c>
      <c r="L209" s="14" t="s">
        <v>42</v>
      </c>
    </row>
    <row r="210" spans="1:13" x14ac:dyDescent="0.25">
      <c r="A210" s="2"/>
      <c r="B210" s="2"/>
      <c r="C210" s="12"/>
      <c r="D210" s="5"/>
      <c r="E210" s="12">
        <v>0</v>
      </c>
      <c r="F210" s="10"/>
      <c r="G210" s="3" t="s">
        <v>38</v>
      </c>
      <c r="H210" s="8">
        <v>0</v>
      </c>
      <c r="I210" s="10" t="s">
        <v>39</v>
      </c>
      <c r="J210" s="8">
        <v>0.5</v>
      </c>
      <c r="K210" s="12"/>
      <c r="L210" s="12" t="s">
        <v>29</v>
      </c>
    </row>
    <row r="211" spans="1:13" x14ac:dyDescent="0.25">
      <c r="A211" s="2"/>
      <c r="B211" s="2"/>
      <c r="C211" s="12"/>
      <c r="D211" s="5"/>
      <c r="E211" s="12">
        <v>50</v>
      </c>
      <c r="F211" s="10"/>
      <c r="G211" s="10" t="s">
        <v>38</v>
      </c>
      <c r="H211" s="8">
        <v>0.6</v>
      </c>
      <c r="I211" s="10" t="s">
        <v>39</v>
      </c>
      <c r="J211" s="8">
        <v>0.9</v>
      </c>
      <c r="K211" s="12"/>
      <c r="L211" s="12"/>
    </row>
    <row r="212" spans="1:13" x14ac:dyDescent="0.25">
      <c r="A212" s="2"/>
      <c r="B212" s="2"/>
      <c r="C212" s="12"/>
      <c r="D212" s="5"/>
      <c r="E212" s="12">
        <v>100</v>
      </c>
      <c r="F212" s="10"/>
      <c r="G212" s="3" t="s">
        <v>38</v>
      </c>
      <c r="H212" s="8">
        <v>1</v>
      </c>
      <c r="I212" s="10" t="s">
        <v>39</v>
      </c>
      <c r="J212" s="8"/>
      <c r="K212" s="12"/>
      <c r="L212" s="12"/>
    </row>
    <row r="213" spans="1:13" ht="45" x14ac:dyDescent="0.25">
      <c r="A213" s="14" t="s">
        <v>420</v>
      </c>
      <c r="B213" s="14"/>
      <c r="C213" s="14" t="s">
        <v>646</v>
      </c>
      <c r="D213" s="54">
        <v>0.06</v>
      </c>
      <c r="E213" s="34"/>
      <c r="F213" s="14" t="s">
        <v>626</v>
      </c>
      <c r="G213" s="15"/>
      <c r="H213" s="15"/>
      <c r="I213" s="15"/>
      <c r="J213" s="15" t="s">
        <v>405</v>
      </c>
      <c r="K213" s="14" t="s">
        <v>273</v>
      </c>
      <c r="L213" s="14" t="s">
        <v>42</v>
      </c>
    </row>
    <row r="214" spans="1:13" x14ac:dyDescent="0.25">
      <c r="A214" s="2"/>
      <c r="B214" s="2"/>
      <c r="C214" s="12"/>
      <c r="D214" s="5"/>
      <c r="E214" s="12">
        <v>0</v>
      </c>
      <c r="F214" s="10"/>
      <c r="G214" s="3" t="s">
        <v>38</v>
      </c>
      <c r="H214" s="8">
        <v>0</v>
      </c>
      <c r="I214" s="10" t="s">
        <v>39</v>
      </c>
      <c r="J214" s="8">
        <v>0.5</v>
      </c>
      <c r="K214" s="12"/>
      <c r="L214" s="12" t="s">
        <v>29</v>
      </c>
    </row>
    <row r="215" spans="1:13" x14ac:dyDescent="0.25">
      <c r="A215" s="2"/>
      <c r="B215" s="2"/>
      <c r="C215" s="12"/>
      <c r="D215" s="5"/>
      <c r="E215" s="12">
        <v>50</v>
      </c>
      <c r="F215" s="10"/>
      <c r="G215" s="10" t="s">
        <v>38</v>
      </c>
      <c r="H215" s="8">
        <v>0.6</v>
      </c>
      <c r="I215" s="10" t="s">
        <v>39</v>
      </c>
      <c r="J215" s="8">
        <v>0.9</v>
      </c>
      <c r="K215" s="12"/>
      <c r="L215" s="12"/>
    </row>
    <row r="216" spans="1:13" x14ac:dyDescent="0.25">
      <c r="A216" s="2"/>
      <c r="B216" s="2"/>
      <c r="C216" s="12"/>
      <c r="D216" s="5"/>
      <c r="E216" s="12">
        <v>100</v>
      </c>
      <c r="F216" s="10"/>
      <c r="G216" s="3" t="s">
        <v>38</v>
      </c>
      <c r="H216" s="8">
        <v>1</v>
      </c>
      <c r="I216" s="10" t="s">
        <v>39</v>
      </c>
      <c r="J216" s="8"/>
      <c r="K216" s="12"/>
      <c r="L216" s="12"/>
    </row>
    <row r="217" spans="1:13" ht="30" x14ac:dyDescent="0.25">
      <c r="A217" s="14" t="s">
        <v>421</v>
      </c>
      <c r="B217" s="14"/>
      <c r="C217" s="14" t="s">
        <v>647</v>
      </c>
      <c r="D217" s="54">
        <v>0.04</v>
      </c>
      <c r="E217" s="34"/>
      <c r="F217" s="14" t="s">
        <v>701</v>
      </c>
      <c r="G217" s="15"/>
      <c r="H217" s="15">
        <v>13</v>
      </c>
      <c r="I217" s="15"/>
      <c r="J217" s="15" t="s">
        <v>406</v>
      </c>
      <c r="K217" s="14" t="s">
        <v>275</v>
      </c>
      <c r="L217" s="14" t="s">
        <v>42</v>
      </c>
    </row>
    <row r="218" spans="1:13" x14ac:dyDescent="0.25">
      <c r="A218" s="14"/>
      <c r="B218" s="14"/>
      <c r="C218" s="14"/>
      <c r="D218" s="54"/>
      <c r="E218" s="34"/>
      <c r="F218" s="14"/>
      <c r="G218" s="15"/>
      <c r="H218" s="15"/>
      <c r="I218" s="15"/>
      <c r="J218" s="15" t="s">
        <v>14</v>
      </c>
      <c r="K218" s="14" t="s">
        <v>274</v>
      </c>
      <c r="L218" s="15" t="s">
        <v>29</v>
      </c>
    </row>
    <row r="219" spans="1:13" x14ac:dyDescent="0.25">
      <c r="A219" s="2"/>
      <c r="B219" s="2"/>
      <c r="C219" s="12"/>
      <c r="D219" s="5"/>
      <c r="E219" s="12">
        <v>100</v>
      </c>
      <c r="F219" s="12"/>
      <c r="G219" s="10" t="s">
        <v>38</v>
      </c>
      <c r="H219" s="10">
        <v>0</v>
      </c>
      <c r="I219" s="10" t="s">
        <v>39</v>
      </c>
      <c r="J219" s="10">
        <v>15</v>
      </c>
      <c r="K219" s="12"/>
      <c r="L219" s="12"/>
    </row>
    <row r="220" spans="1:13" x14ac:dyDescent="0.25">
      <c r="A220" s="2"/>
      <c r="B220" s="2"/>
      <c r="C220" s="12"/>
      <c r="D220" s="5"/>
      <c r="E220" s="12">
        <v>50</v>
      </c>
      <c r="F220" s="12"/>
      <c r="G220" s="10" t="s">
        <v>38</v>
      </c>
      <c r="H220" s="10">
        <v>16</v>
      </c>
      <c r="I220" s="10" t="s">
        <v>39</v>
      </c>
      <c r="J220" s="10">
        <v>25</v>
      </c>
      <c r="K220" s="12"/>
      <c r="L220" s="12"/>
    </row>
    <row r="221" spans="1:13" x14ac:dyDescent="0.25">
      <c r="A221" s="2"/>
      <c r="B221" s="2"/>
      <c r="C221" s="12"/>
      <c r="D221" s="5"/>
      <c r="E221" s="12">
        <v>0</v>
      </c>
      <c r="F221" s="12"/>
      <c r="G221" s="10" t="s">
        <v>38</v>
      </c>
      <c r="H221" s="10">
        <v>26</v>
      </c>
      <c r="I221" s="10" t="s">
        <v>39</v>
      </c>
      <c r="J221" s="10"/>
      <c r="K221" s="12"/>
      <c r="L221" s="12"/>
    </row>
    <row r="222" spans="1:13" ht="105" x14ac:dyDescent="0.25">
      <c r="A222" s="16" t="s">
        <v>89</v>
      </c>
      <c r="B222" s="50" t="s">
        <v>487</v>
      </c>
      <c r="C222" s="18" t="s">
        <v>3</v>
      </c>
      <c r="D222" s="67">
        <v>0.2</v>
      </c>
      <c r="E222" s="33"/>
      <c r="F222" s="17"/>
      <c r="G222" s="17"/>
      <c r="H222" s="38"/>
      <c r="I222" s="38"/>
      <c r="J222" s="38"/>
      <c r="K222" s="18"/>
      <c r="L222" s="18"/>
    </row>
    <row r="223" spans="1:13" ht="61.5" customHeight="1" x14ac:dyDescent="0.25">
      <c r="A223" s="14" t="s">
        <v>486</v>
      </c>
      <c r="B223" s="13"/>
      <c r="C223" s="14" t="s">
        <v>343</v>
      </c>
      <c r="D223" s="54">
        <v>0.03</v>
      </c>
      <c r="E223" s="34"/>
      <c r="F223" s="14" t="s">
        <v>515</v>
      </c>
      <c r="G223" s="15"/>
      <c r="H223" s="15"/>
      <c r="I223" s="15"/>
      <c r="J223" s="15" t="s">
        <v>433</v>
      </c>
      <c r="K223" s="14" t="s">
        <v>343</v>
      </c>
      <c r="L223" s="14" t="s">
        <v>149</v>
      </c>
      <c r="M223" s="63"/>
    </row>
    <row r="224" spans="1:13" x14ac:dyDescent="0.25">
      <c r="A224" s="2"/>
      <c r="B224" s="2"/>
      <c r="C224" s="12"/>
      <c r="D224" s="5"/>
      <c r="E224" s="12">
        <v>0</v>
      </c>
      <c r="F224" s="12"/>
      <c r="G224" s="10" t="s">
        <v>38</v>
      </c>
      <c r="H224" s="10">
        <v>1</v>
      </c>
      <c r="I224" s="10" t="s">
        <v>39</v>
      </c>
      <c r="J224" s="10"/>
      <c r="K224" s="12"/>
      <c r="L224" s="12"/>
    </row>
    <row r="225" spans="1:12" x14ac:dyDescent="0.25">
      <c r="A225" s="2"/>
      <c r="B225" s="2"/>
      <c r="C225" s="12"/>
      <c r="D225" s="5"/>
      <c r="E225" s="12">
        <v>100</v>
      </c>
      <c r="F225" s="12"/>
      <c r="G225" s="10" t="s">
        <v>38</v>
      </c>
      <c r="H225" s="10">
        <v>0</v>
      </c>
      <c r="I225" s="10" t="s">
        <v>39</v>
      </c>
      <c r="J225" s="10">
        <v>0</v>
      </c>
      <c r="K225" s="12"/>
      <c r="L225" s="12"/>
    </row>
    <row r="226" spans="1:12" x14ac:dyDescent="0.25">
      <c r="A226" s="14" t="s">
        <v>488</v>
      </c>
      <c r="B226" s="13"/>
      <c r="C226" s="14" t="s">
        <v>344</v>
      </c>
      <c r="D226" s="54">
        <v>0.03</v>
      </c>
      <c r="E226" s="34"/>
      <c r="F226" s="14" t="s">
        <v>516</v>
      </c>
      <c r="G226" s="15"/>
      <c r="H226" s="15"/>
      <c r="I226" s="15"/>
      <c r="J226" s="15" t="s">
        <v>434</v>
      </c>
      <c r="K226" s="14" t="s">
        <v>344</v>
      </c>
      <c r="L226" s="14"/>
    </row>
    <row r="227" spans="1:12" x14ac:dyDescent="0.25">
      <c r="A227" s="2"/>
      <c r="B227" s="2"/>
      <c r="C227" s="19"/>
      <c r="D227" s="5"/>
      <c r="E227" s="12">
        <v>0</v>
      </c>
      <c r="F227" s="12"/>
      <c r="G227" s="10"/>
      <c r="H227" s="10" t="s">
        <v>158</v>
      </c>
      <c r="I227" s="10"/>
      <c r="J227" s="10"/>
      <c r="K227" s="12"/>
      <c r="L227" s="12"/>
    </row>
    <row r="228" spans="1:12" x14ac:dyDescent="0.25">
      <c r="A228" s="2"/>
      <c r="B228" s="2"/>
      <c r="C228" s="19"/>
      <c r="D228" s="5"/>
      <c r="E228" s="12">
        <v>100</v>
      </c>
      <c r="F228" s="12"/>
      <c r="G228" s="10"/>
      <c r="H228" s="10" t="s">
        <v>605</v>
      </c>
      <c r="I228" s="10"/>
      <c r="J228" s="10"/>
      <c r="K228" s="12"/>
      <c r="L228" s="12"/>
    </row>
    <row r="229" spans="1:12" x14ac:dyDescent="0.25">
      <c r="A229" s="14" t="s">
        <v>489</v>
      </c>
      <c r="B229" s="13"/>
      <c r="C229" s="14" t="s">
        <v>709</v>
      </c>
      <c r="D229" s="54">
        <v>0.03</v>
      </c>
      <c r="E229" s="34"/>
      <c r="F229" s="14" t="s">
        <v>517</v>
      </c>
      <c r="G229" s="15"/>
      <c r="H229" s="15"/>
      <c r="I229" s="15"/>
      <c r="J229" s="15" t="s">
        <v>435</v>
      </c>
      <c r="K229" s="14" t="s">
        <v>709</v>
      </c>
      <c r="L229" s="14"/>
    </row>
    <row r="230" spans="1:12" x14ac:dyDescent="0.25">
      <c r="A230" s="2"/>
      <c r="B230" s="2"/>
      <c r="C230" s="19"/>
      <c r="D230" s="5"/>
      <c r="E230" s="12">
        <v>0</v>
      </c>
      <c r="F230" s="12"/>
      <c r="G230" s="10"/>
      <c r="H230" s="10" t="s">
        <v>158</v>
      </c>
      <c r="I230" s="10"/>
      <c r="J230" s="10"/>
      <c r="K230" s="12"/>
      <c r="L230" s="12"/>
    </row>
    <row r="231" spans="1:12" x14ac:dyDescent="0.25">
      <c r="A231" s="2"/>
      <c r="B231" s="2"/>
      <c r="C231" s="19"/>
      <c r="D231" s="5"/>
      <c r="E231" s="12">
        <v>100</v>
      </c>
      <c r="F231" s="12"/>
      <c r="G231" s="10"/>
      <c r="H231" s="10" t="s">
        <v>605</v>
      </c>
      <c r="I231" s="10"/>
      <c r="J231" s="10"/>
      <c r="K231" s="12"/>
      <c r="L231" s="12"/>
    </row>
    <row r="232" spans="1:12" x14ac:dyDescent="0.25">
      <c r="A232" s="14" t="s">
        <v>490</v>
      </c>
      <c r="B232" s="13"/>
      <c r="C232" s="14" t="s">
        <v>345</v>
      </c>
      <c r="D232" s="54">
        <v>0.03</v>
      </c>
      <c r="E232" s="34"/>
      <c r="F232" s="14" t="s">
        <v>518</v>
      </c>
      <c r="G232" s="15"/>
      <c r="H232" s="15"/>
      <c r="I232" s="15"/>
      <c r="J232" s="15" t="s">
        <v>436</v>
      </c>
      <c r="K232" s="14" t="s">
        <v>345</v>
      </c>
      <c r="L232" s="14"/>
    </row>
    <row r="233" spans="1:12" x14ac:dyDescent="0.25">
      <c r="A233" s="2"/>
      <c r="B233" s="2"/>
      <c r="C233" s="19"/>
      <c r="D233" s="5"/>
      <c r="E233" s="12">
        <v>0</v>
      </c>
      <c r="F233" s="12"/>
      <c r="G233" s="10"/>
      <c r="H233" s="10" t="s">
        <v>158</v>
      </c>
      <c r="I233" s="10"/>
      <c r="J233" s="10"/>
      <c r="K233" s="12"/>
      <c r="L233" s="12"/>
    </row>
    <row r="234" spans="1:12" x14ac:dyDescent="0.25">
      <c r="A234" s="2"/>
      <c r="B234" s="2"/>
      <c r="C234" s="19"/>
      <c r="D234" s="5"/>
      <c r="E234" s="12">
        <v>100</v>
      </c>
      <c r="F234" s="12"/>
      <c r="G234" s="10"/>
      <c r="H234" s="10" t="s">
        <v>605</v>
      </c>
      <c r="I234" s="10"/>
      <c r="J234" s="10"/>
      <c r="K234" s="12"/>
      <c r="L234" s="12"/>
    </row>
    <row r="235" spans="1:12" ht="30" x14ac:dyDescent="0.25">
      <c r="A235" s="14" t="s">
        <v>491</v>
      </c>
      <c r="B235" s="13"/>
      <c r="C235" s="14" t="s">
        <v>346</v>
      </c>
      <c r="D235" s="54">
        <v>0.06</v>
      </c>
      <c r="E235" s="34"/>
      <c r="F235" s="14" t="s">
        <v>519</v>
      </c>
      <c r="G235" s="15"/>
      <c r="H235" s="15"/>
      <c r="I235" s="15"/>
      <c r="J235" s="15" t="s">
        <v>437</v>
      </c>
      <c r="K235" s="14" t="s">
        <v>346</v>
      </c>
      <c r="L235" s="14"/>
    </row>
    <row r="236" spans="1:12" x14ac:dyDescent="0.25">
      <c r="A236" s="2"/>
      <c r="B236" s="2"/>
      <c r="C236" s="19"/>
      <c r="D236" s="5"/>
      <c r="E236" s="12">
        <v>0</v>
      </c>
      <c r="F236" s="12"/>
      <c r="G236" s="10"/>
      <c r="H236" s="10" t="s">
        <v>347</v>
      </c>
      <c r="I236" s="10"/>
      <c r="J236" s="10"/>
      <c r="K236" s="12"/>
      <c r="L236" s="12"/>
    </row>
    <row r="237" spans="1:12" x14ac:dyDescent="0.25">
      <c r="A237" s="2"/>
      <c r="B237" s="2"/>
      <c r="C237" s="19"/>
      <c r="D237" s="5"/>
      <c r="E237" s="12">
        <v>0</v>
      </c>
      <c r="F237" s="12"/>
      <c r="G237" s="10"/>
      <c r="H237" s="10" t="s">
        <v>348</v>
      </c>
      <c r="I237" s="10"/>
      <c r="J237" s="10"/>
      <c r="K237" s="12"/>
      <c r="L237" s="12"/>
    </row>
    <row r="238" spans="1:12" x14ac:dyDescent="0.25">
      <c r="A238" s="2"/>
      <c r="B238" s="2"/>
      <c r="C238" s="19"/>
      <c r="D238" s="5"/>
      <c r="E238" s="12">
        <v>100</v>
      </c>
      <c r="F238" s="12"/>
      <c r="G238" s="10"/>
      <c r="H238" s="10" t="s">
        <v>361</v>
      </c>
      <c r="I238" s="10"/>
      <c r="J238" s="10"/>
      <c r="K238" s="12"/>
      <c r="L238" s="12"/>
    </row>
    <row r="239" spans="1:12" x14ac:dyDescent="0.25">
      <c r="A239" s="14" t="s">
        <v>492</v>
      </c>
      <c r="B239" s="13"/>
      <c r="C239" s="14" t="s">
        <v>700</v>
      </c>
      <c r="D239" s="54">
        <v>0.03</v>
      </c>
      <c r="E239" s="34"/>
      <c r="F239" s="14" t="s">
        <v>520</v>
      </c>
      <c r="G239" s="15"/>
      <c r="H239" s="15"/>
      <c r="I239" s="15"/>
      <c r="J239" s="15" t="s">
        <v>438</v>
      </c>
      <c r="K239" s="14" t="s">
        <v>282</v>
      </c>
      <c r="L239" s="14"/>
    </row>
    <row r="240" spans="1:12" x14ac:dyDescent="0.25">
      <c r="A240" s="2"/>
      <c r="B240" s="2"/>
      <c r="C240" s="19"/>
      <c r="D240" s="5"/>
      <c r="E240" s="12">
        <v>0</v>
      </c>
      <c r="F240" s="12"/>
      <c r="G240" s="10"/>
      <c r="H240" s="10" t="s">
        <v>605</v>
      </c>
      <c r="I240" s="10"/>
      <c r="J240" s="10"/>
      <c r="K240" s="12"/>
      <c r="L240" s="12"/>
    </row>
    <row r="241" spans="1:12" x14ac:dyDescent="0.25">
      <c r="A241" s="2"/>
      <c r="B241" s="2"/>
      <c r="C241" s="19"/>
      <c r="D241" s="5"/>
      <c r="E241" s="12">
        <v>100</v>
      </c>
      <c r="F241" s="12"/>
      <c r="G241" s="10"/>
      <c r="H241" s="10" t="s">
        <v>158</v>
      </c>
      <c r="I241" s="10"/>
      <c r="J241" s="10"/>
      <c r="K241" s="12"/>
      <c r="L241" s="12"/>
    </row>
    <row r="242" spans="1:12" ht="30" x14ac:dyDescent="0.25">
      <c r="A242" s="14" t="s">
        <v>493</v>
      </c>
      <c r="B242" s="13"/>
      <c r="C242" s="14" t="s">
        <v>150</v>
      </c>
      <c r="D242" s="54">
        <v>0.03</v>
      </c>
      <c r="E242" s="34"/>
      <c r="F242" s="14" t="s">
        <v>521</v>
      </c>
      <c r="G242" s="15"/>
      <c r="H242" s="15"/>
      <c r="I242" s="15"/>
      <c r="J242" s="15" t="s">
        <v>439</v>
      </c>
      <c r="K242" s="14" t="s">
        <v>150</v>
      </c>
      <c r="L242" s="14"/>
    </row>
    <row r="243" spans="1:12" x14ac:dyDescent="0.25">
      <c r="A243" s="2"/>
      <c r="B243" s="2"/>
      <c r="C243" s="19"/>
      <c r="D243" s="5"/>
      <c r="E243" s="12">
        <v>0</v>
      </c>
      <c r="F243" s="12"/>
      <c r="G243" s="10"/>
      <c r="H243" s="10" t="s">
        <v>605</v>
      </c>
      <c r="I243" s="10"/>
      <c r="J243" s="10"/>
      <c r="K243" s="12"/>
      <c r="L243" s="12"/>
    </row>
    <row r="244" spans="1:12" x14ac:dyDescent="0.25">
      <c r="A244" s="2"/>
      <c r="B244" s="2"/>
      <c r="C244" s="19"/>
      <c r="D244" s="5"/>
      <c r="E244" s="12">
        <v>100</v>
      </c>
      <c r="F244" s="12"/>
      <c r="G244" s="10"/>
      <c r="H244" s="10" t="s">
        <v>158</v>
      </c>
      <c r="I244" s="10"/>
      <c r="J244" s="10"/>
      <c r="K244" s="12"/>
      <c r="L244" s="12"/>
    </row>
    <row r="245" spans="1:12" ht="30" x14ac:dyDescent="0.25">
      <c r="A245" s="14" t="s">
        <v>494</v>
      </c>
      <c r="B245" s="13"/>
      <c r="C245" s="14" t="s">
        <v>648</v>
      </c>
      <c r="D245" s="54">
        <v>0.03</v>
      </c>
      <c r="E245" s="34"/>
      <c r="F245" s="14" t="s">
        <v>522</v>
      </c>
      <c r="G245" s="15"/>
      <c r="H245" s="15"/>
      <c r="I245" s="15"/>
      <c r="J245" s="15" t="s">
        <v>440</v>
      </c>
      <c r="K245" s="14" t="s">
        <v>151</v>
      </c>
      <c r="L245" s="14"/>
    </row>
    <row r="246" spans="1:12" x14ac:dyDescent="0.25">
      <c r="A246" s="2"/>
      <c r="B246" s="2"/>
      <c r="C246" s="19"/>
      <c r="D246" s="5"/>
      <c r="E246" s="12">
        <v>0</v>
      </c>
      <c r="F246" s="12"/>
      <c r="G246" s="10"/>
      <c r="H246" s="10" t="s">
        <v>158</v>
      </c>
      <c r="I246" s="10"/>
      <c r="J246" s="10"/>
      <c r="K246" s="12"/>
      <c r="L246" s="12"/>
    </row>
    <row r="247" spans="1:12" x14ac:dyDescent="0.25">
      <c r="A247" s="2"/>
      <c r="B247" s="2"/>
      <c r="C247" s="19"/>
      <c r="D247" s="5"/>
      <c r="E247" s="12">
        <v>100</v>
      </c>
      <c r="F247" s="12"/>
      <c r="G247" s="10"/>
      <c r="H247" s="10" t="s">
        <v>605</v>
      </c>
      <c r="I247" s="10"/>
      <c r="J247" s="10"/>
      <c r="K247" s="12"/>
      <c r="L247" s="12"/>
    </row>
    <row r="248" spans="1:12" ht="30" x14ac:dyDescent="0.25">
      <c r="A248" s="14" t="s">
        <v>495</v>
      </c>
      <c r="B248" s="13"/>
      <c r="C248" s="14" t="s">
        <v>152</v>
      </c>
      <c r="D248" s="54">
        <v>0.03</v>
      </c>
      <c r="E248" s="34"/>
      <c r="F248" s="14" t="s">
        <v>523</v>
      </c>
      <c r="G248" s="15"/>
      <c r="H248" s="15"/>
      <c r="I248" s="15"/>
      <c r="J248" s="15" t="s">
        <v>441</v>
      </c>
      <c r="K248" s="14" t="s">
        <v>152</v>
      </c>
      <c r="L248" s="14"/>
    </row>
    <row r="249" spans="1:12" x14ac:dyDescent="0.25">
      <c r="A249" s="2"/>
      <c r="B249" s="2"/>
      <c r="C249" s="19"/>
      <c r="D249" s="5"/>
      <c r="E249" s="12">
        <v>0</v>
      </c>
      <c r="F249" s="12"/>
      <c r="G249" s="10"/>
      <c r="H249" s="10" t="s">
        <v>158</v>
      </c>
      <c r="I249" s="10"/>
      <c r="J249" s="10"/>
      <c r="K249" s="12"/>
      <c r="L249" s="12"/>
    </row>
    <row r="250" spans="1:12" x14ac:dyDescent="0.25">
      <c r="A250" s="2"/>
      <c r="B250" s="2"/>
      <c r="C250" s="19"/>
      <c r="D250" s="5"/>
      <c r="E250" s="12">
        <v>100</v>
      </c>
      <c r="F250" s="12"/>
      <c r="G250" s="10"/>
      <c r="H250" s="10" t="s">
        <v>605</v>
      </c>
      <c r="I250" s="10"/>
      <c r="J250" s="10"/>
      <c r="K250" s="12"/>
      <c r="L250" s="12"/>
    </row>
    <row r="251" spans="1:12" ht="30" x14ac:dyDescent="0.25">
      <c r="A251" s="14" t="s">
        <v>496</v>
      </c>
      <c r="B251" s="13"/>
      <c r="C251" s="14" t="s">
        <v>153</v>
      </c>
      <c r="D251" s="54">
        <v>0.03</v>
      </c>
      <c r="E251" s="34">
        <f>IF(H251='Методика оценки (отч.)'!H252,'Методика оценки (отч.)'!E252,IF(H251='Методика оценки (отч.)'!H253,'Методика оценки (отч.)'!E253,'Методика оценки (отч.)'!E252))</f>
        <v>0</v>
      </c>
      <c r="F251" s="14" t="s">
        <v>524</v>
      </c>
      <c r="G251" s="15"/>
      <c r="H251" s="15"/>
      <c r="I251" s="15"/>
      <c r="J251" s="15" t="s">
        <v>442</v>
      </c>
      <c r="K251" s="14" t="s">
        <v>153</v>
      </c>
      <c r="L251" s="14"/>
    </row>
    <row r="252" spans="1:12" x14ac:dyDescent="0.25">
      <c r="A252" s="2"/>
      <c r="B252" s="2"/>
      <c r="C252" s="19"/>
      <c r="D252" s="5"/>
      <c r="E252" s="12">
        <v>0</v>
      </c>
      <c r="F252" s="12"/>
      <c r="G252" s="10"/>
      <c r="H252" s="10" t="s">
        <v>158</v>
      </c>
      <c r="I252" s="10"/>
      <c r="J252" s="10"/>
      <c r="K252" s="12"/>
      <c r="L252" s="12"/>
    </row>
    <row r="253" spans="1:12" x14ac:dyDescent="0.25">
      <c r="A253" s="2"/>
      <c r="B253" s="2"/>
      <c r="C253" s="19"/>
      <c r="D253" s="5"/>
      <c r="E253" s="12">
        <v>100</v>
      </c>
      <c r="F253" s="12"/>
      <c r="G253" s="10"/>
      <c r="H253" s="10" t="s">
        <v>605</v>
      </c>
      <c r="I253" s="10"/>
      <c r="J253" s="10"/>
      <c r="K253" s="12"/>
      <c r="L253" s="12"/>
    </row>
    <row r="254" spans="1:12" x14ac:dyDescent="0.25">
      <c r="A254" s="14" t="s">
        <v>497</v>
      </c>
      <c r="B254" s="13"/>
      <c r="C254" s="14" t="s">
        <v>154</v>
      </c>
      <c r="D254" s="54">
        <v>0.03</v>
      </c>
      <c r="E254" s="34"/>
      <c r="F254" s="14" t="s">
        <v>525</v>
      </c>
      <c r="G254" s="15"/>
      <c r="H254" s="15"/>
      <c r="I254" s="15"/>
      <c r="J254" s="15" t="s">
        <v>443</v>
      </c>
      <c r="K254" s="14" t="s">
        <v>154</v>
      </c>
      <c r="L254" s="14"/>
    </row>
    <row r="255" spans="1:12" x14ac:dyDescent="0.25">
      <c r="A255" s="2"/>
      <c r="B255" s="2"/>
      <c r="C255" s="19"/>
      <c r="D255" s="5"/>
      <c r="E255" s="12">
        <v>0</v>
      </c>
      <c r="F255" s="12"/>
      <c r="G255" s="10"/>
      <c r="H255" s="10" t="s">
        <v>158</v>
      </c>
      <c r="I255" s="10"/>
      <c r="J255" s="10"/>
      <c r="K255" s="19"/>
      <c r="L255" s="12"/>
    </row>
    <row r="256" spans="1:12" x14ac:dyDescent="0.25">
      <c r="A256" s="2"/>
      <c r="B256" s="2"/>
      <c r="C256" s="19"/>
      <c r="D256" s="5"/>
      <c r="E256" s="12">
        <v>100</v>
      </c>
      <c r="F256" s="12"/>
      <c r="G256" s="10"/>
      <c r="H256" s="10" t="s">
        <v>605</v>
      </c>
      <c r="I256" s="10"/>
      <c r="J256" s="10"/>
      <c r="K256" s="19"/>
      <c r="L256" s="12"/>
    </row>
    <row r="257" spans="1:12" ht="64.5" customHeight="1" x14ac:dyDescent="0.25">
      <c r="A257" s="14" t="s">
        <v>498</v>
      </c>
      <c r="B257" s="13"/>
      <c r="C257" s="14" t="s">
        <v>155</v>
      </c>
      <c r="D257" s="54">
        <v>0.02</v>
      </c>
      <c r="E257" s="34"/>
      <c r="F257" s="14" t="s">
        <v>526</v>
      </c>
      <c r="G257" s="15"/>
      <c r="H257" s="15"/>
      <c r="I257" s="15"/>
      <c r="J257" s="15" t="s">
        <v>444</v>
      </c>
      <c r="K257" s="14" t="s">
        <v>155</v>
      </c>
      <c r="L257" s="14" t="s">
        <v>29</v>
      </c>
    </row>
    <row r="258" spans="1:12" s="31" customFormat="1" x14ac:dyDescent="0.25">
      <c r="A258" s="20"/>
      <c r="B258" s="20"/>
      <c r="C258" s="19"/>
      <c r="D258" s="66"/>
      <c r="E258" s="19">
        <v>0</v>
      </c>
      <c r="F258" s="19"/>
      <c r="G258" s="10" t="s">
        <v>38</v>
      </c>
      <c r="H258" s="10">
        <v>0</v>
      </c>
      <c r="I258" s="10" t="s">
        <v>39</v>
      </c>
      <c r="J258" s="10">
        <v>1</v>
      </c>
      <c r="K258" s="19" t="s">
        <v>274</v>
      </c>
      <c r="L258" s="19"/>
    </row>
    <row r="259" spans="1:12" x14ac:dyDescent="0.25">
      <c r="A259" s="2"/>
      <c r="B259" s="2"/>
      <c r="C259" s="19"/>
      <c r="D259" s="5"/>
      <c r="E259" s="12">
        <v>50</v>
      </c>
      <c r="F259" s="12"/>
      <c r="G259" s="10" t="s">
        <v>38</v>
      </c>
      <c r="H259" s="10">
        <v>2</v>
      </c>
      <c r="I259" s="10" t="s">
        <v>39</v>
      </c>
      <c r="J259" s="10">
        <v>5</v>
      </c>
      <c r="K259" s="12"/>
      <c r="L259" s="12"/>
    </row>
    <row r="260" spans="1:12" x14ac:dyDescent="0.25">
      <c r="A260" s="2"/>
      <c r="B260" s="2"/>
      <c r="C260" s="19"/>
      <c r="D260" s="5"/>
      <c r="E260" s="12">
        <v>100</v>
      </c>
      <c r="F260" s="12"/>
      <c r="G260" s="10" t="s">
        <v>38</v>
      </c>
      <c r="H260" s="10">
        <v>6</v>
      </c>
      <c r="I260" s="10" t="s">
        <v>39</v>
      </c>
      <c r="J260" s="10"/>
      <c r="K260" s="12"/>
      <c r="L260" s="12"/>
    </row>
    <row r="261" spans="1:12" ht="45" x14ac:dyDescent="0.25">
      <c r="A261" s="14" t="s">
        <v>499</v>
      </c>
      <c r="B261" s="13"/>
      <c r="C261" s="14" t="s">
        <v>283</v>
      </c>
      <c r="D261" s="54">
        <v>0.03</v>
      </c>
      <c r="E261" s="34"/>
      <c r="F261" s="14" t="s">
        <v>527</v>
      </c>
      <c r="G261" s="15"/>
      <c r="H261" s="15"/>
      <c r="I261" s="15"/>
      <c r="J261" s="15" t="s">
        <v>445</v>
      </c>
      <c r="K261" s="14" t="s">
        <v>283</v>
      </c>
      <c r="L261" s="14"/>
    </row>
    <row r="262" spans="1:12" x14ac:dyDescent="0.25">
      <c r="A262" s="2"/>
      <c r="B262" s="2"/>
      <c r="C262" s="19"/>
      <c r="D262" s="5"/>
      <c r="E262" s="12">
        <v>0</v>
      </c>
      <c r="F262" s="12"/>
      <c r="G262" s="10"/>
      <c r="H262" s="10" t="s">
        <v>158</v>
      </c>
      <c r="I262" s="10"/>
      <c r="J262" s="10"/>
      <c r="K262" s="12"/>
      <c r="L262" s="12"/>
    </row>
    <row r="263" spans="1:12" x14ac:dyDescent="0.25">
      <c r="A263" s="2"/>
      <c r="B263" s="2"/>
      <c r="C263" s="19"/>
      <c r="D263" s="5"/>
      <c r="E263" s="12">
        <v>100</v>
      </c>
      <c r="F263" s="12"/>
      <c r="G263" s="10"/>
      <c r="H263" s="10" t="s">
        <v>605</v>
      </c>
      <c r="I263" s="10"/>
      <c r="J263" s="10"/>
      <c r="K263" s="12"/>
      <c r="L263" s="12"/>
    </row>
    <row r="264" spans="1:12" ht="57.75" customHeight="1" x14ac:dyDescent="0.25">
      <c r="A264" s="14" t="s">
        <v>500</v>
      </c>
      <c r="B264" s="13"/>
      <c r="C264" s="14" t="s">
        <v>349</v>
      </c>
      <c r="D264" s="54">
        <v>0.03</v>
      </c>
      <c r="E264" s="34"/>
      <c r="F264" s="14" t="s">
        <v>528</v>
      </c>
      <c r="G264" s="15"/>
      <c r="H264" s="15"/>
      <c r="I264" s="15"/>
      <c r="J264" s="15" t="s">
        <v>446</v>
      </c>
      <c r="K264" s="14" t="s">
        <v>349</v>
      </c>
      <c r="L264" s="14"/>
    </row>
    <row r="265" spans="1:12" ht="18" customHeight="1" x14ac:dyDescent="0.25">
      <c r="A265" s="2"/>
      <c r="B265" s="2"/>
      <c r="C265" s="12"/>
      <c r="D265" s="5"/>
      <c r="E265" s="12">
        <v>0</v>
      </c>
      <c r="F265" s="12"/>
      <c r="G265" s="10"/>
      <c r="H265" s="10" t="s">
        <v>158</v>
      </c>
      <c r="I265" s="10"/>
      <c r="J265" s="10"/>
      <c r="K265" s="12"/>
      <c r="L265" s="12"/>
    </row>
    <row r="266" spans="1:12" ht="16.5" customHeight="1" x14ac:dyDescent="0.25">
      <c r="A266" s="2"/>
      <c r="B266" s="2"/>
      <c r="C266" s="12"/>
      <c r="D266" s="5"/>
      <c r="E266" s="12">
        <v>100</v>
      </c>
      <c r="F266" s="12"/>
      <c r="G266" s="10"/>
      <c r="H266" s="10" t="s">
        <v>605</v>
      </c>
      <c r="I266" s="10"/>
      <c r="J266" s="10"/>
      <c r="K266" s="12"/>
      <c r="L266" s="12"/>
    </row>
    <row r="267" spans="1:12" ht="45" x14ac:dyDescent="0.25">
      <c r="A267" s="14" t="s">
        <v>501</v>
      </c>
      <c r="B267" s="13"/>
      <c r="C267" s="14" t="s">
        <v>669</v>
      </c>
      <c r="D267" s="54">
        <v>0.06</v>
      </c>
      <c r="E267" s="34"/>
      <c r="F267" s="14" t="s">
        <v>530</v>
      </c>
      <c r="G267" s="15"/>
      <c r="H267" s="15"/>
      <c r="I267" s="15"/>
      <c r="J267" s="15" t="s">
        <v>447</v>
      </c>
      <c r="K267" s="14" t="s">
        <v>288</v>
      </c>
      <c r="L267" s="14"/>
    </row>
    <row r="268" spans="1:12" x14ac:dyDescent="0.25">
      <c r="A268" s="14"/>
      <c r="B268" s="13"/>
      <c r="C268" s="14"/>
      <c r="D268" s="54"/>
      <c r="E268" s="14"/>
      <c r="F268" s="14"/>
      <c r="G268" s="15"/>
      <c r="H268" s="15"/>
      <c r="I268" s="15"/>
      <c r="J268" s="39" t="s">
        <v>14</v>
      </c>
      <c r="K268" s="14" t="s">
        <v>274</v>
      </c>
      <c r="L268" s="14"/>
    </row>
    <row r="269" spans="1:12" ht="30.75" customHeight="1" x14ac:dyDescent="0.25">
      <c r="A269" s="2"/>
      <c r="B269" s="2"/>
      <c r="C269" s="12"/>
      <c r="D269" s="5"/>
      <c r="E269" s="12">
        <v>0</v>
      </c>
      <c r="F269" s="12"/>
      <c r="G269" s="10" t="s">
        <v>615</v>
      </c>
      <c r="H269" s="10">
        <v>2</v>
      </c>
      <c r="I269" s="10"/>
      <c r="J269" s="10"/>
      <c r="K269" s="12"/>
      <c r="L269" s="12"/>
    </row>
    <row r="270" spans="1:12" ht="46.5" customHeight="1" x14ac:dyDescent="0.25">
      <c r="A270" s="2"/>
      <c r="B270" s="2"/>
      <c r="C270" s="2"/>
      <c r="D270" s="5"/>
      <c r="E270" s="12">
        <v>100</v>
      </c>
      <c r="F270" s="12"/>
      <c r="G270" s="10" t="s">
        <v>617</v>
      </c>
      <c r="H270" s="10">
        <v>2</v>
      </c>
      <c r="I270" s="10"/>
      <c r="J270" s="10"/>
      <c r="K270" s="12"/>
      <c r="L270" s="12"/>
    </row>
    <row r="271" spans="1:12" ht="121.5" customHeight="1" x14ac:dyDescent="0.25">
      <c r="A271" s="14" t="s">
        <v>502</v>
      </c>
      <c r="B271" s="13"/>
      <c r="C271" s="13" t="s">
        <v>293</v>
      </c>
      <c r="D271" s="54">
        <v>0.03</v>
      </c>
      <c r="E271" s="34"/>
      <c r="F271" s="14" t="s">
        <v>529</v>
      </c>
      <c r="G271" s="39"/>
      <c r="H271" s="39"/>
      <c r="I271" s="39"/>
      <c r="J271" s="39" t="s">
        <v>448</v>
      </c>
      <c r="K271" s="13" t="s">
        <v>289</v>
      </c>
      <c r="L271" s="13"/>
    </row>
    <row r="272" spans="1:12" s="31" customFormat="1" ht="46.5" customHeight="1" x14ac:dyDescent="0.25">
      <c r="A272" s="20"/>
      <c r="B272" s="20"/>
      <c r="C272" s="20"/>
      <c r="D272" s="66"/>
      <c r="E272" s="12">
        <v>0</v>
      </c>
      <c r="F272" s="20"/>
      <c r="G272" s="8" t="s">
        <v>38</v>
      </c>
      <c r="H272" s="8">
        <v>0</v>
      </c>
      <c r="I272" s="8" t="s">
        <v>39</v>
      </c>
      <c r="J272" s="8">
        <v>0.4</v>
      </c>
      <c r="K272" s="20" t="s">
        <v>274</v>
      </c>
      <c r="L272" s="20"/>
    </row>
    <row r="273" spans="1:12" ht="46.5" customHeight="1" x14ac:dyDescent="0.25">
      <c r="A273" s="2"/>
      <c r="B273" s="2"/>
      <c r="C273" s="2"/>
      <c r="D273" s="5"/>
      <c r="E273" s="12">
        <v>100</v>
      </c>
      <c r="F273" s="12"/>
      <c r="G273" s="10" t="s">
        <v>38</v>
      </c>
      <c r="H273" s="10">
        <v>0.5</v>
      </c>
      <c r="I273" s="10" t="s">
        <v>39</v>
      </c>
      <c r="J273" s="10"/>
      <c r="K273" s="12"/>
      <c r="L273" s="12"/>
    </row>
    <row r="274" spans="1:12" ht="30" x14ac:dyDescent="0.25">
      <c r="A274" s="14" t="s">
        <v>503</v>
      </c>
      <c r="B274" s="13"/>
      <c r="C274" s="14" t="s">
        <v>290</v>
      </c>
      <c r="D274" s="54">
        <v>0.04</v>
      </c>
      <c r="E274" s="34"/>
      <c r="F274" s="14" t="s">
        <v>531</v>
      </c>
      <c r="G274" s="15"/>
      <c r="H274" s="15"/>
      <c r="I274" s="15"/>
      <c r="J274" s="15" t="s">
        <v>449</v>
      </c>
      <c r="K274" s="14" t="s">
        <v>290</v>
      </c>
      <c r="L274" s="14"/>
    </row>
    <row r="275" spans="1:12" x14ac:dyDescent="0.25">
      <c r="A275" s="2"/>
      <c r="B275" s="2"/>
      <c r="C275" s="12"/>
      <c r="D275" s="5"/>
      <c r="E275" s="12">
        <v>0</v>
      </c>
      <c r="F275" s="12"/>
      <c r="G275" s="10"/>
      <c r="H275" s="10" t="s">
        <v>158</v>
      </c>
      <c r="I275" s="10"/>
      <c r="J275" s="10"/>
      <c r="K275" s="12"/>
      <c r="L275" s="12"/>
    </row>
    <row r="276" spans="1:12" x14ac:dyDescent="0.25">
      <c r="A276" s="2"/>
      <c r="B276" s="2"/>
      <c r="C276" s="12"/>
      <c r="D276" s="5"/>
      <c r="E276" s="12">
        <v>100</v>
      </c>
      <c r="F276" s="12"/>
      <c r="G276" s="10"/>
      <c r="H276" s="10" t="s">
        <v>605</v>
      </c>
      <c r="I276" s="10"/>
      <c r="J276" s="10"/>
      <c r="K276" s="12"/>
      <c r="L276" s="12"/>
    </row>
    <row r="277" spans="1:12" ht="30" x14ac:dyDescent="0.25">
      <c r="A277" s="14" t="s">
        <v>504</v>
      </c>
      <c r="B277" s="13"/>
      <c r="C277" s="14" t="s">
        <v>291</v>
      </c>
      <c r="D277" s="54">
        <v>0.04</v>
      </c>
      <c r="E277" s="34"/>
      <c r="F277" s="14" t="s">
        <v>532</v>
      </c>
      <c r="G277" s="15"/>
      <c r="H277" s="15"/>
      <c r="I277" s="15"/>
      <c r="J277" s="15" t="s">
        <v>450</v>
      </c>
      <c r="K277" s="14" t="s">
        <v>291</v>
      </c>
      <c r="L277" s="14"/>
    </row>
    <row r="278" spans="1:12" x14ac:dyDescent="0.25">
      <c r="A278" s="2"/>
      <c r="B278" s="2"/>
      <c r="C278" s="12"/>
      <c r="D278" s="5"/>
      <c r="E278" s="12">
        <v>0</v>
      </c>
      <c r="F278" s="12"/>
      <c r="G278" s="10"/>
      <c r="H278" s="10" t="s">
        <v>158</v>
      </c>
      <c r="I278" s="10"/>
      <c r="J278" s="10"/>
      <c r="K278" s="12"/>
      <c r="L278" s="12"/>
    </row>
    <row r="279" spans="1:12" x14ac:dyDescent="0.25">
      <c r="A279" s="2"/>
      <c r="B279" s="2"/>
      <c r="C279" s="12"/>
      <c r="D279" s="5"/>
      <c r="E279" s="12">
        <v>100</v>
      </c>
      <c r="F279" s="12"/>
      <c r="G279" s="10"/>
      <c r="H279" s="10" t="s">
        <v>605</v>
      </c>
      <c r="I279" s="10"/>
      <c r="J279" s="10"/>
      <c r="K279" s="12"/>
      <c r="L279" s="12"/>
    </row>
    <row r="280" spans="1:12" ht="34.5" customHeight="1" x14ac:dyDescent="0.25">
      <c r="A280" s="14" t="s">
        <v>505</v>
      </c>
      <c r="B280" s="13"/>
      <c r="C280" s="14" t="s">
        <v>292</v>
      </c>
      <c r="D280" s="54">
        <v>0.03</v>
      </c>
      <c r="E280" s="34"/>
      <c r="F280" s="14" t="s">
        <v>533</v>
      </c>
      <c r="G280" s="15"/>
      <c r="H280" s="15"/>
      <c r="I280" s="15"/>
      <c r="J280" s="15" t="s">
        <v>451</v>
      </c>
      <c r="K280" s="14" t="s">
        <v>292</v>
      </c>
      <c r="L280" s="14"/>
    </row>
    <row r="281" spans="1:12" x14ac:dyDescent="0.25">
      <c r="A281" s="2"/>
      <c r="B281" s="2"/>
      <c r="C281" s="12"/>
      <c r="D281" s="5"/>
      <c r="E281" s="12">
        <v>0</v>
      </c>
      <c r="F281" s="12"/>
      <c r="G281" s="10"/>
      <c r="H281" s="10" t="s">
        <v>158</v>
      </c>
      <c r="I281" s="10"/>
      <c r="J281" s="10"/>
      <c r="K281" s="12"/>
      <c r="L281" s="12"/>
    </row>
    <row r="282" spans="1:12" ht="17.25" customHeight="1" x14ac:dyDescent="0.25">
      <c r="A282" s="2"/>
      <c r="B282" s="2"/>
      <c r="C282" s="12"/>
      <c r="D282" s="5"/>
      <c r="E282" s="12">
        <v>100</v>
      </c>
      <c r="F282" s="12"/>
      <c r="G282" s="10"/>
      <c r="H282" s="10" t="s">
        <v>605</v>
      </c>
      <c r="I282" s="10"/>
      <c r="J282" s="10"/>
      <c r="K282" s="12"/>
      <c r="L282" s="12"/>
    </row>
    <row r="283" spans="1:12" ht="30" x14ac:dyDescent="0.25">
      <c r="A283" s="14" t="s">
        <v>506</v>
      </c>
      <c r="B283" s="13"/>
      <c r="C283" s="14" t="s">
        <v>649</v>
      </c>
      <c r="D283" s="54">
        <v>0.03</v>
      </c>
      <c r="E283" s="34"/>
      <c r="F283" s="14" t="s">
        <v>670</v>
      </c>
      <c r="G283" s="15"/>
      <c r="H283" s="15"/>
      <c r="I283" s="15"/>
      <c r="J283" s="15" t="s">
        <v>452</v>
      </c>
      <c r="K283" s="14" t="s">
        <v>350</v>
      </c>
      <c r="L283" s="14"/>
    </row>
    <row r="284" spans="1:12" x14ac:dyDescent="0.25">
      <c r="A284" s="14"/>
      <c r="B284" s="13"/>
      <c r="C284" s="14"/>
      <c r="D284" s="54"/>
      <c r="E284" s="34"/>
      <c r="F284" s="14"/>
      <c r="G284" s="15"/>
      <c r="H284" s="15"/>
      <c r="I284" s="15"/>
      <c r="J284" s="15" t="s">
        <v>14</v>
      </c>
      <c r="K284" s="14" t="s">
        <v>274</v>
      </c>
      <c r="L284" s="14" t="s">
        <v>29</v>
      </c>
    </row>
    <row r="285" spans="1:12" x14ac:dyDescent="0.25">
      <c r="A285" s="2"/>
      <c r="B285" s="2"/>
      <c r="C285" s="12"/>
      <c r="D285" s="5"/>
      <c r="E285" s="12">
        <v>0</v>
      </c>
      <c r="F285" s="12"/>
      <c r="G285" s="10" t="s">
        <v>38</v>
      </c>
      <c r="H285" s="10">
        <v>0</v>
      </c>
      <c r="I285" s="10" t="s">
        <v>39</v>
      </c>
      <c r="J285" s="10">
        <v>35</v>
      </c>
      <c r="K285" s="12"/>
      <c r="L285" s="12"/>
    </row>
    <row r="286" spans="1:12" x14ac:dyDescent="0.25">
      <c r="A286" s="2"/>
      <c r="B286" s="2"/>
      <c r="C286" s="12"/>
      <c r="D286" s="5"/>
      <c r="E286" s="12">
        <v>50</v>
      </c>
      <c r="F286" s="12"/>
      <c r="G286" s="10" t="s">
        <v>38</v>
      </c>
      <c r="H286" s="10">
        <v>36</v>
      </c>
      <c r="I286" s="10" t="s">
        <v>39</v>
      </c>
      <c r="J286" s="10">
        <v>70</v>
      </c>
      <c r="K286" s="12"/>
      <c r="L286" s="12"/>
    </row>
    <row r="287" spans="1:12" x14ac:dyDescent="0.25">
      <c r="A287" s="2"/>
      <c r="B287" s="2"/>
      <c r="C287" s="12"/>
      <c r="D287" s="5"/>
      <c r="E287" s="12">
        <v>100</v>
      </c>
      <c r="F287" s="12"/>
      <c r="G287" s="10" t="s">
        <v>38</v>
      </c>
      <c r="H287" s="10">
        <v>71</v>
      </c>
      <c r="I287" s="10" t="s">
        <v>39</v>
      </c>
      <c r="J287" s="10">
        <v>100</v>
      </c>
      <c r="K287" s="12"/>
      <c r="L287" s="12"/>
    </row>
    <row r="288" spans="1:12" ht="30" x14ac:dyDescent="0.25">
      <c r="A288" s="14" t="s">
        <v>507</v>
      </c>
      <c r="B288" s="13"/>
      <c r="C288" s="14" t="s">
        <v>351</v>
      </c>
      <c r="D288" s="54">
        <v>0.03</v>
      </c>
      <c r="E288" s="34"/>
      <c r="F288" s="14" t="s">
        <v>534</v>
      </c>
      <c r="G288" s="15"/>
      <c r="H288" s="15"/>
      <c r="I288" s="15"/>
      <c r="J288" s="15" t="s">
        <v>453</v>
      </c>
      <c r="K288" s="14" t="s">
        <v>351</v>
      </c>
      <c r="L288" s="14"/>
    </row>
    <row r="289" spans="1:12" x14ac:dyDescent="0.25">
      <c r="A289" s="2"/>
      <c r="B289" s="2"/>
      <c r="C289" s="12"/>
      <c r="D289" s="5"/>
      <c r="E289" s="12">
        <v>0</v>
      </c>
      <c r="F289" s="12"/>
      <c r="G289" s="10"/>
      <c r="H289" s="10" t="s">
        <v>158</v>
      </c>
      <c r="I289" s="10"/>
      <c r="J289" s="10"/>
      <c r="K289" s="12"/>
      <c r="L289" s="12"/>
    </row>
    <row r="290" spans="1:12" x14ac:dyDescent="0.25">
      <c r="A290" s="2"/>
      <c r="B290" s="2"/>
      <c r="C290" s="12"/>
      <c r="D290" s="5"/>
      <c r="E290" s="12">
        <v>100</v>
      </c>
      <c r="F290" s="12"/>
      <c r="G290" s="10"/>
      <c r="H290" s="10" t="s">
        <v>605</v>
      </c>
      <c r="I290" s="10"/>
      <c r="J290" s="10"/>
      <c r="K290" s="12"/>
      <c r="L290" s="12"/>
    </row>
    <row r="291" spans="1:12" ht="30" x14ac:dyDescent="0.25">
      <c r="A291" s="14" t="s">
        <v>508</v>
      </c>
      <c r="B291" s="13"/>
      <c r="C291" s="14" t="s">
        <v>352</v>
      </c>
      <c r="D291" s="54">
        <v>0.03</v>
      </c>
      <c r="E291" s="34"/>
      <c r="F291" s="14" t="s">
        <v>535</v>
      </c>
      <c r="G291" s="15"/>
      <c r="H291" s="15"/>
      <c r="I291" s="15"/>
      <c r="J291" s="15" t="s">
        <v>454</v>
      </c>
      <c r="K291" s="14" t="s">
        <v>352</v>
      </c>
      <c r="L291" s="14"/>
    </row>
    <row r="292" spans="1:12" x14ac:dyDescent="0.25">
      <c r="A292" s="2"/>
      <c r="B292" s="2"/>
      <c r="C292" s="12"/>
      <c r="D292" s="5"/>
      <c r="E292" s="12">
        <v>0</v>
      </c>
      <c r="F292" s="12"/>
      <c r="G292" s="10"/>
      <c r="H292" s="10" t="s">
        <v>158</v>
      </c>
      <c r="I292" s="10"/>
      <c r="J292" s="10"/>
      <c r="K292" s="12"/>
      <c r="L292" s="12"/>
    </row>
    <row r="293" spans="1:12" x14ac:dyDescent="0.25">
      <c r="A293" s="2"/>
      <c r="B293" s="2"/>
      <c r="C293" s="12"/>
      <c r="D293" s="5"/>
      <c r="E293" s="12">
        <v>100</v>
      </c>
      <c r="F293" s="12"/>
      <c r="G293" s="10"/>
      <c r="H293" s="10" t="s">
        <v>605</v>
      </c>
      <c r="I293" s="10"/>
      <c r="J293" s="10"/>
      <c r="K293" s="12"/>
      <c r="L293" s="12"/>
    </row>
    <row r="294" spans="1:12" ht="34.5" customHeight="1" x14ac:dyDescent="0.25">
      <c r="A294" s="14" t="s">
        <v>509</v>
      </c>
      <c r="B294" s="13"/>
      <c r="C294" s="14" t="s">
        <v>353</v>
      </c>
      <c r="D294" s="54">
        <v>0.03</v>
      </c>
      <c r="E294" s="34"/>
      <c r="F294" s="14" t="s">
        <v>536</v>
      </c>
      <c r="G294" s="15"/>
      <c r="H294" s="15"/>
      <c r="I294" s="15"/>
      <c r="J294" s="15" t="s">
        <v>455</v>
      </c>
      <c r="K294" s="14" t="s">
        <v>353</v>
      </c>
      <c r="L294" s="14"/>
    </row>
    <row r="295" spans="1:12" ht="15" customHeight="1" x14ac:dyDescent="0.25">
      <c r="A295" s="2"/>
      <c r="B295" s="2"/>
      <c r="C295" s="12"/>
      <c r="D295" s="5"/>
      <c r="E295" s="12">
        <v>0</v>
      </c>
      <c r="F295" s="12"/>
      <c r="G295" s="10"/>
      <c r="H295" s="10" t="s">
        <v>158</v>
      </c>
      <c r="I295" s="10"/>
      <c r="J295" s="10"/>
      <c r="K295" s="12"/>
      <c r="L295" s="12"/>
    </row>
    <row r="296" spans="1:12" ht="15" customHeight="1" x14ac:dyDescent="0.25">
      <c r="A296" s="2"/>
      <c r="B296" s="2"/>
      <c r="C296" s="12"/>
      <c r="D296" s="5"/>
      <c r="E296" s="12">
        <v>100</v>
      </c>
      <c r="F296" s="12"/>
      <c r="G296" s="10"/>
      <c r="H296" s="10" t="s">
        <v>605</v>
      </c>
      <c r="I296" s="10"/>
      <c r="J296" s="10"/>
      <c r="K296" s="12"/>
      <c r="L296" s="12"/>
    </row>
    <row r="297" spans="1:12" ht="45" x14ac:dyDescent="0.25">
      <c r="A297" s="14" t="s">
        <v>510</v>
      </c>
      <c r="B297" s="13"/>
      <c r="C297" s="14" t="s">
        <v>156</v>
      </c>
      <c r="D297" s="54">
        <v>0.03</v>
      </c>
      <c r="E297" s="34">
        <f>IF(H297='Методика оценки (отч.)'!H298,'Методика оценки (отч.)'!E298,IF(H297='Методика оценки (отч.)'!H299,'Методика оценки (отч.)'!E299,'Методика оценки (отч.)'!E298))</f>
        <v>0</v>
      </c>
      <c r="F297" s="14" t="s">
        <v>537</v>
      </c>
      <c r="G297" s="15"/>
      <c r="H297" s="15"/>
      <c r="I297" s="15"/>
      <c r="J297" s="15" t="s">
        <v>456</v>
      </c>
      <c r="K297" s="14" t="s">
        <v>156</v>
      </c>
      <c r="L297" s="14"/>
    </row>
    <row r="298" spans="1:12" x14ac:dyDescent="0.25">
      <c r="A298" s="2"/>
      <c r="B298" s="2"/>
      <c r="C298" s="12"/>
      <c r="D298" s="5"/>
      <c r="E298" s="12">
        <v>0</v>
      </c>
      <c r="F298" s="12"/>
      <c r="G298" s="10"/>
      <c r="H298" s="10" t="s">
        <v>158</v>
      </c>
      <c r="I298" s="10"/>
      <c r="J298" s="10"/>
      <c r="K298" s="12"/>
      <c r="L298" s="12"/>
    </row>
    <row r="299" spans="1:12" x14ac:dyDescent="0.25">
      <c r="A299" s="2"/>
      <c r="B299" s="2"/>
      <c r="C299" s="12"/>
      <c r="D299" s="5"/>
      <c r="E299" s="12">
        <v>100</v>
      </c>
      <c r="F299" s="12"/>
      <c r="G299" s="10"/>
      <c r="H299" s="10" t="s">
        <v>605</v>
      </c>
      <c r="I299" s="10"/>
      <c r="J299" s="10"/>
      <c r="K299" s="12"/>
      <c r="L299" s="12"/>
    </row>
    <row r="300" spans="1:12" ht="45" x14ac:dyDescent="0.25">
      <c r="A300" s="14" t="s">
        <v>511</v>
      </c>
      <c r="B300" s="13"/>
      <c r="C300" s="14" t="s">
        <v>157</v>
      </c>
      <c r="D300" s="54">
        <v>0.03</v>
      </c>
      <c r="E300" s="34"/>
      <c r="F300" s="14" t="s">
        <v>538</v>
      </c>
      <c r="G300" s="15"/>
      <c r="H300" s="15"/>
      <c r="I300" s="15"/>
      <c r="J300" s="15" t="s">
        <v>457</v>
      </c>
      <c r="K300" s="14" t="s">
        <v>157</v>
      </c>
      <c r="L300" s="14"/>
    </row>
    <row r="301" spans="1:12" x14ac:dyDescent="0.25">
      <c r="A301" s="2"/>
      <c r="B301" s="2"/>
      <c r="C301" s="12"/>
      <c r="D301" s="5"/>
      <c r="E301" s="12">
        <v>0</v>
      </c>
      <c r="F301" s="12"/>
      <c r="G301" s="10"/>
      <c r="H301" s="10" t="s">
        <v>158</v>
      </c>
      <c r="I301" s="10"/>
      <c r="J301" s="10"/>
      <c r="K301" s="12"/>
      <c r="L301" s="12"/>
    </row>
    <row r="302" spans="1:12" collapsed="1" x14ac:dyDescent="0.25">
      <c r="A302" s="2"/>
      <c r="B302" s="2"/>
      <c r="C302" s="12"/>
      <c r="D302" s="5"/>
      <c r="E302" s="12">
        <v>100</v>
      </c>
      <c r="F302" s="12"/>
      <c r="G302" s="10"/>
      <c r="H302" s="10" t="s">
        <v>605</v>
      </c>
      <c r="I302" s="10"/>
      <c r="J302" s="10"/>
      <c r="K302" s="12"/>
      <c r="L302" s="12"/>
    </row>
    <row r="303" spans="1:12" ht="99.75" hidden="1" customHeight="1" outlineLevel="1" x14ac:dyDescent="0.25">
      <c r="A303" s="43"/>
      <c r="B303" s="42"/>
      <c r="C303" s="43" t="s">
        <v>294</v>
      </c>
      <c r="D303" s="65"/>
      <c r="E303" s="43"/>
      <c r="F303" s="43"/>
      <c r="G303" s="46"/>
      <c r="H303" s="46"/>
      <c r="I303" s="46"/>
      <c r="J303" s="46"/>
      <c r="K303" s="45" t="s">
        <v>294</v>
      </c>
      <c r="L303" s="43"/>
    </row>
    <row r="304" spans="1:12" ht="15.75" hidden="1" customHeight="1" outlineLevel="1" x14ac:dyDescent="0.25">
      <c r="A304" s="2"/>
      <c r="B304" s="2"/>
      <c r="C304" s="12"/>
      <c r="D304" s="5"/>
      <c r="E304" s="12">
        <v>0</v>
      </c>
      <c r="F304" s="12"/>
      <c r="G304" s="10" t="s">
        <v>38</v>
      </c>
      <c r="H304" s="10">
        <v>6</v>
      </c>
      <c r="I304" s="10" t="s">
        <v>39</v>
      </c>
      <c r="J304" s="10"/>
      <c r="K304" s="12"/>
      <c r="L304" s="12"/>
    </row>
    <row r="305" spans="1:12" ht="15.75" hidden="1" customHeight="1" outlineLevel="1" x14ac:dyDescent="0.25">
      <c r="A305" s="2"/>
      <c r="B305" s="2"/>
      <c r="C305" s="12"/>
      <c r="D305" s="5"/>
      <c r="E305" s="12">
        <v>50</v>
      </c>
      <c r="F305" s="12"/>
      <c r="G305" s="10" t="s">
        <v>38</v>
      </c>
      <c r="H305" s="10">
        <v>2</v>
      </c>
      <c r="I305" s="10" t="s">
        <v>39</v>
      </c>
      <c r="J305" s="10">
        <v>5</v>
      </c>
      <c r="K305" s="12"/>
      <c r="L305" s="12"/>
    </row>
    <row r="306" spans="1:12" ht="15.75" hidden="1" customHeight="1" outlineLevel="1" x14ac:dyDescent="0.25">
      <c r="A306" s="2"/>
      <c r="B306" s="2"/>
      <c r="C306" s="12"/>
      <c r="D306" s="5"/>
      <c r="E306" s="12">
        <v>100</v>
      </c>
      <c r="F306" s="12"/>
      <c r="G306" s="10" t="s">
        <v>38</v>
      </c>
      <c r="H306" s="10">
        <v>0</v>
      </c>
      <c r="I306" s="10" t="s">
        <v>39</v>
      </c>
      <c r="J306" s="10">
        <v>1</v>
      </c>
      <c r="K306" s="12"/>
      <c r="L306" s="12"/>
    </row>
    <row r="307" spans="1:12" ht="60" x14ac:dyDescent="0.25">
      <c r="A307" s="14" t="s">
        <v>512</v>
      </c>
      <c r="B307" s="13"/>
      <c r="C307" s="14" t="s">
        <v>295</v>
      </c>
      <c r="D307" s="54">
        <v>0.06</v>
      </c>
      <c r="E307" s="34">
        <f>IF(H307='Методика оценки (отч.)'!H308,'Методика оценки (отч.)'!E308,IF(H307='Методика оценки (отч.)'!H309,'Методика оценки (отч.)'!E309,IF(H307='Методика оценки (отч.)'!H310,'Методика оценки (отч.)'!E310,IF(H307='Методика оценки (отч.)'!H311,'Методика оценки (отч.)'!E311,'Методика оценки (отч.)'!C310))))</f>
        <v>0</v>
      </c>
      <c r="F307" s="14" t="s">
        <v>539</v>
      </c>
      <c r="G307" s="15"/>
      <c r="H307" s="15"/>
      <c r="I307" s="15"/>
      <c r="J307" s="15" t="s">
        <v>458</v>
      </c>
      <c r="K307" s="14" t="s">
        <v>295</v>
      </c>
      <c r="L307" s="14"/>
    </row>
    <row r="308" spans="1:12" x14ac:dyDescent="0.25">
      <c r="A308" s="2"/>
      <c r="B308" s="2"/>
      <c r="C308" s="12"/>
      <c r="D308" s="5"/>
      <c r="E308" s="12">
        <v>0</v>
      </c>
      <c r="F308" s="12"/>
      <c r="G308" s="10"/>
      <c r="H308" s="10" t="s">
        <v>364</v>
      </c>
      <c r="I308" s="10"/>
      <c r="J308" s="10"/>
      <c r="K308" s="12"/>
      <c r="L308" s="12"/>
    </row>
    <row r="309" spans="1:12" x14ac:dyDescent="0.25">
      <c r="A309" s="2"/>
      <c r="B309" s="2"/>
      <c r="C309" s="12"/>
      <c r="D309" s="5"/>
      <c r="E309" s="12">
        <v>50</v>
      </c>
      <c r="F309" s="12"/>
      <c r="G309" s="10"/>
      <c r="H309" s="10" t="s">
        <v>365</v>
      </c>
      <c r="I309" s="10"/>
      <c r="J309" s="10"/>
      <c r="K309" s="12"/>
      <c r="L309" s="12"/>
    </row>
    <row r="310" spans="1:12" x14ac:dyDescent="0.25">
      <c r="A310" s="2"/>
      <c r="B310" s="2"/>
      <c r="C310" s="12"/>
      <c r="D310" s="5"/>
      <c r="E310" s="12">
        <v>75</v>
      </c>
      <c r="F310" s="12"/>
      <c r="G310" s="10"/>
      <c r="H310" s="10" t="s">
        <v>362</v>
      </c>
      <c r="I310" s="10"/>
      <c r="J310" s="10"/>
      <c r="K310" s="12"/>
      <c r="L310" s="12"/>
    </row>
    <row r="311" spans="1:12" x14ac:dyDescent="0.25">
      <c r="A311" s="2"/>
      <c r="B311" s="2"/>
      <c r="C311" s="12"/>
      <c r="D311" s="5"/>
      <c r="E311" s="12">
        <v>100</v>
      </c>
      <c r="F311" s="12"/>
      <c r="G311" s="10"/>
      <c r="H311" s="10" t="s">
        <v>363</v>
      </c>
      <c r="I311" s="10"/>
      <c r="J311" s="10"/>
      <c r="K311" s="12"/>
      <c r="L311" s="12"/>
    </row>
    <row r="312" spans="1:12" ht="90.75" customHeight="1" x14ac:dyDescent="0.25">
      <c r="A312" s="14" t="s">
        <v>513</v>
      </c>
      <c r="B312" s="13"/>
      <c r="C312" s="14" t="s">
        <v>706</v>
      </c>
      <c r="D312" s="54">
        <v>0.06</v>
      </c>
      <c r="E312" s="34"/>
      <c r="F312" s="14" t="s">
        <v>540</v>
      </c>
      <c r="G312" s="15"/>
      <c r="H312" s="15"/>
      <c r="I312" s="15"/>
      <c r="J312" s="15" t="s">
        <v>459</v>
      </c>
      <c r="K312" s="14" t="s">
        <v>296</v>
      </c>
      <c r="L312" s="14"/>
    </row>
    <row r="313" spans="1:12" ht="15.75" customHeight="1" x14ac:dyDescent="0.25">
      <c r="A313" s="2"/>
      <c r="B313" s="2"/>
      <c r="C313" s="19"/>
      <c r="D313" s="5"/>
      <c r="E313" s="12">
        <v>0</v>
      </c>
      <c r="F313" s="12"/>
      <c r="G313" s="10"/>
      <c r="H313" s="10" t="s">
        <v>364</v>
      </c>
      <c r="I313" s="10"/>
      <c r="J313" s="10"/>
      <c r="K313" s="12"/>
      <c r="L313" s="12"/>
    </row>
    <row r="314" spans="1:12" x14ac:dyDescent="0.25">
      <c r="A314" s="2"/>
      <c r="B314" s="2"/>
      <c r="C314" s="12"/>
      <c r="D314" s="5"/>
      <c r="E314" s="12">
        <v>50</v>
      </c>
      <c r="F314" s="12"/>
      <c r="G314" s="10"/>
      <c r="H314" s="10" t="s">
        <v>365</v>
      </c>
      <c r="I314" s="10"/>
      <c r="J314" s="10"/>
      <c r="K314" s="12"/>
      <c r="L314" s="12"/>
    </row>
    <row r="315" spans="1:12" x14ac:dyDescent="0.25">
      <c r="A315" s="2"/>
      <c r="B315" s="2"/>
      <c r="C315" s="12"/>
      <c r="D315" s="5"/>
      <c r="E315" s="12">
        <v>75</v>
      </c>
      <c r="F315" s="12"/>
      <c r="G315" s="10"/>
      <c r="H315" s="10" t="s">
        <v>362</v>
      </c>
      <c r="I315" s="10"/>
      <c r="J315" s="10"/>
      <c r="K315" s="12"/>
      <c r="L315" s="12"/>
    </row>
    <row r="316" spans="1:12" x14ac:dyDescent="0.25">
      <c r="A316" s="2"/>
      <c r="B316" s="2"/>
      <c r="C316" s="12"/>
      <c r="D316" s="5"/>
      <c r="E316" s="12">
        <v>100</v>
      </c>
      <c r="F316" s="12"/>
      <c r="G316" s="10"/>
      <c r="H316" s="10" t="s">
        <v>363</v>
      </c>
      <c r="I316" s="10"/>
      <c r="J316" s="10"/>
      <c r="K316" s="12"/>
      <c r="L316" s="12"/>
    </row>
    <row r="317" spans="1:12" ht="60" x14ac:dyDescent="0.25">
      <c r="A317" s="14" t="s">
        <v>514</v>
      </c>
      <c r="B317" s="14"/>
      <c r="C317" s="14" t="s">
        <v>650</v>
      </c>
      <c r="D317" s="54">
        <v>0.06</v>
      </c>
      <c r="E317" s="34"/>
      <c r="F317" s="14" t="s">
        <v>541</v>
      </c>
      <c r="G317" s="15"/>
      <c r="H317" s="15"/>
      <c r="I317" s="15"/>
      <c r="J317" s="15" t="s">
        <v>460</v>
      </c>
      <c r="K317" s="14" t="s">
        <v>110</v>
      </c>
      <c r="L317" s="14"/>
    </row>
    <row r="318" spans="1:12" x14ac:dyDescent="0.25">
      <c r="A318" s="2"/>
      <c r="B318" s="2"/>
      <c r="C318" s="12"/>
      <c r="D318" s="5"/>
      <c r="E318" s="12">
        <v>0</v>
      </c>
      <c r="F318" s="12"/>
      <c r="G318" s="10"/>
      <c r="H318" s="10" t="s">
        <v>364</v>
      </c>
      <c r="I318" s="10"/>
      <c r="J318" s="10"/>
      <c r="K318" s="12"/>
      <c r="L318" s="12"/>
    </row>
    <row r="319" spans="1:12" x14ac:dyDescent="0.25">
      <c r="A319" s="2"/>
      <c r="B319" s="2"/>
      <c r="C319" s="12"/>
      <c r="D319" s="5"/>
      <c r="E319" s="12">
        <v>50</v>
      </c>
      <c r="F319" s="12"/>
      <c r="G319" s="10"/>
      <c r="H319" s="10" t="s">
        <v>365</v>
      </c>
      <c r="I319" s="10"/>
      <c r="J319" s="10"/>
      <c r="K319" s="12"/>
      <c r="L319" s="12"/>
    </row>
    <row r="320" spans="1:12" x14ac:dyDescent="0.25">
      <c r="A320" s="2"/>
      <c r="B320" s="2"/>
      <c r="C320" s="12"/>
      <c r="D320" s="5"/>
      <c r="E320" s="12">
        <v>75</v>
      </c>
      <c r="F320" s="12"/>
      <c r="G320" s="10"/>
      <c r="H320" s="10" t="s">
        <v>362</v>
      </c>
      <c r="I320" s="10"/>
      <c r="J320" s="10"/>
      <c r="K320" s="12"/>
      <c r="L320" s="12"/>
    </row>
    <row r="321" spans="1:13" x14ac:dyDescent="0.25">
      <c r="A321" s="2"/>
      <c r="B321" s="2"/>
      <c r="C321" s="12"/>
      <c r="D321" s="5"/>
      <c r="E321" s="12">
        <v>100</v>
      </c>
      <c r="F321" s="12"/>
      <c r="G321" s="10"/>
      <c r="H321" s="10" t="s">
        <v>363</v>
      </c>
      <c r="I321" s="10"/>
      <c r="J321" s="10"/>
      <c r="K321" s="12"/>
      <c r="L321" s="12"/>
    </row>
    <row r="322" spans="1:13" ht="30" x14ac:dyDescent="0.25">
      <c r="A322" s="16" t="s">
        <v>90</v>
      </c>
      <c r="B322" s="18" t="s">
        <v>93</v>
      </c>
      <c r="C322" s="18" t="s">
        <v>3</v>
      </c>
      <c r="D322" s="67">
        <v>0.05</v>
      </c>
      <c r="E322" s="33"/>
      <c r="F322" s="17"/>
      <c r="G322" s="17"/>
      <c r="H322" s="38"/>
      <c r="I322" s="38"/>
      <c r="J322" s="38"/>
      <c r="K322" s="18"/>
      <c r="L322" s="18"/>
    </row>
    <row r="323" spans="1:13" ht="105" x14ac:dyDescent="0.25">
      <c r="A323" s="13" t="s">
        <v>542</v>
      </c>
      <c r="B323" s="13"/>
      <c r="C323" s="14" t="s">
        <v>651</v>
      </c>
      <c r="D323" s="54">
        <v>0.25</v>
      </c>
      <c r="E323" s="34"/>
      <c r="F323" s="14" t="s">
        <v>543</v>
      </c>
      <c r="G323" s="15"/>
      <c r="H323" s="15"/>
      <c r="I323" s="15"/>
      <c r="J323" s="15" t="s">
        <v>461</v>
      </c>
      <c r="K323" s="14" t="s">
        <v>214</v>
      </c>
      <c r="L323" s="14"/>
      <c r="M323" s="63"/>
    </row>
    <row r="324" spans="1:13" ht="45" x14ac:dyDescent="0.25">
      <c r="A324" s="13"/>
      <c r="B324" s="13"/>
      <c r="C324" s="14"/>
      <c r="D324" s="34"/>
      <c r="E324" s="14"/>
      <c r="F324" s="14"/>
      <c r="G324" s="15"/>
      <c r="H324" s="15"/>
      <c r="I324" s="15"/>
      <c r="J324" s="15" t="s">
        <v>462</v>
      </c>
      <c r="K324" s="14" t="s">
        <v>215</v>
      </c>
      <c r="L324" s="14"/>
    </row>
    <row r="325" spans="1:13" x14ac:dyDescent="0.25">
      <c r="A325" s="2"/>
      <c r="B325" s="2"/>
      <c r="C325" s="12"/>
      <c r="D325" s="5"/>
      <c r="E325" s="12">
        <v>0</v>
      </c>
      <c r="F325" s="12"/>
      <c r="G325" s="10" t="s">
        <v>615</v>
      </c>
      <c r="H325" s="10">
        <v>1</v>
      </c>
      <c r="I325" s="10"/>
      <c r="J325" s="10"/>
      <c r="K325" s="12"/>
      <c r="L325" s="12"/>
    </row>
    <row r="326" spans="1:13" x14ac:dyDescent="0.25">
      <c r="A326" s="2"/>
      <c r="B326" s="2"/>
      <c r="C326" s="12"/>
      <c r="D326" s="5"/>
      <c r="E326" s="12">
        <v>100</v>
      </c>
      <c r="F326" s="12"/>
      <c r="G326" s="10" t="s">
        <v>616</v>
      </c>
      <c r="H326" s="10">
        <v>1</v>
      </c>
      <c r="I326" s="10"/>
      <c r="J326" s="10"/>
      <c r="K326" s="12"/>
      <c r="L326" s="12"/>
    </row>
    <row r="327" spans="1:13" ht="75" x14ac:dyDescent="0.25">
      <c r="A327" s="13" t="s">
        <v>544</v>
      </c>
      <c r="B327" s="13"/>
      <c r="C327" s="13" t="s">
        <v>652</v>
      </c>
      <c r="D327" s="54">
        <v>0.25</v>
      </c>
      <c r="E327" s="34"/>
      <c r="F327" s="14" t="s">
        <v>547</v>
      </c>
      <c r="G327" s="15"/>
      <c r="H327" s="15">
        <v>0.9</v>
      </c>
      <c r="I327" s="15"/>
      <c r="J327" s="15" t="s">
        <v>463</v>
      </c>
      <c r="K327" s="14" t="s">
        <v>299</v>
      </c>
      <c r="L327" s="14"/>
    </row>
    <row r="328" spans="1:13" ht="45" x14ac:dyDescent="0.25">
      <c r="A328" s="13"/>
      <c r="B328" s="13"/>
      <c r="C328" s="13"/>
      <c r="D328" s="34"/>
      <c r="E328" s="14"/>
      <c r="F328" s="14"/>
      <c r="G328" s="15"/>
      <c r="H328" s="15"/>
      <c r="I328" s="15"/>
      <c r="J328" s="15" t="s">
        <v>464</v>
      </c>
      <c r="K328" s="14" t="s">
        <v>216</v>
      </c>
      <c r="L328" s="14"/>
    </row>
    <row r="329" spans="1:13" x14ac:dyDescent="0.25">
      <c r="A329" s="2"/>
      <c r="B329" s="2"/>
      <c r="C329" s="12"/>
      <c r="D329" s="5"/>
      <c r="E329" s="12">
        <v>100</v>
      </c>
      <c r="F329" s="12"/>
      <c r="G329" s="10" t="s">
        <v>615</v>
      </c>
      <c r="H329" s="10">
        <v>1</v>
      </c>
      <c r="I329" s="10"/>
      <c r="J329" s="10"/>
      <c r="K329" s="12"/>
      <c r="L329" s="12"/>
    </row>
    <row r="330" spans="1:13" x14ac:dyDescent="0.25">
      <c r="A330" s="2"/>
      <c r="B330" s="2"/>
      <c r="C330" s="12"/>
      <c r="D330" s="5"/>
      <c r="E330" s="12">
        <v>0</v>
      </c>
      <c r="F330" s="12"/>
      <c r="G330" s="10" t="s">
        <v>616</v>
      </c>
      <c r="H330" s="10">
        <v>1</v>
      </c>
      <c r="I330" s="10"/>
      <c r="J330" s="10"/>
      <c r="K330" s="12"/>
      <c r="L330" s="12"/>
    </row>
    <row r="331" spans="1:13" ht="45" x14ac:dyDescent="0.25">
      <c r="A331" s="13" t="s">
        <v>545</v>
      </c>
      <c r="B331" s="13"/>
      <c r="C331" s="13" t="s">
        <v>297</v>
      </c>
      <c r="D331" s="54">
        <v>0.25</v>
      </c>
      <c r="E331" s="34"/>
      <c r="F331" s="13" t="s">
        <v>548</v>
      </c>
      <c r="G331" s="13"/>
      <c r="H331" s="75">
        <v>25666</v>
      </c>
      <c r="I331" s="13"/>
      <c r="J331" s="15" t="s">
        <v>465</v>
      </c>
      <c r="K331" s="13" t="s">
        <v>327</v>
      </c>
      <c r="L331" s="13"/>
    </row>
    <row r="332" spans="1:13" ht="45" x14ac:dyDescent="0.25">
      <c r="A332" s="2"/>
      <c r="B332" s="2"/>
      <c r="C332" s="12"/>
      <c r="D332" s="5"/>
      <c r="E332" s="12">
        <v>0</v>
      </c>
      <c r="F332" s="12"/>
      <c r="G332" s="10" t="s">
        <v>38</v>
      </c>
      <c r="H332" s="10">
        <v>0</v>
      </c>
      <c r="I332" s="10" t="s">
        <v>39</v>
      </c>
      <c r="J332" s="10">
        <v>1500</v>
      </c>
      <c r="K332" s="12" t="s">
        <v>328</v>
      </c>
      <c r="L332" s="52" t="s">
        <v>356</v>
      </c>
    </row>
    <row r="333" spans="1:13" ht="45" x14ac:dyDescent="0.25">
      <c r="A333" s="2"/>
      <c r="B333" s="2"/>
      <c r="C333" s="12"/>
      <c r="D333" s="5"/>
      <c r="E333" s="12">
        <v>50</v>
      </c>
      <c r="F333" s="12"/>
      <c r="G333" s="10" t="s">
        <v>38</v>
      </c>
      <c r="H333" s="10">
        <v>1501</v>
      </c>
      <c r="I333" s="10" t="s">
        <v>39</v>
      </c>
      <c r="J333" s="10">
        <v>3000</v>
      </c>
      <c r="K333" s="12" t="s">
        <v>329</v>
      </c>
      <c r="L333" s="52" t="s">
        <v>355</v>
      </c>
    </row>
    <row r="334" spans="1:13" ht="30" x14ac:dyDescent="0.25">
      <c r="A334" s="2"/>
      <c r="B334" s="2"/>
      <c r="C334" s="12"/>
      <c r="D334" s="5"/>
      <c r="E334" s="12">
        <v>100</v>
      </c>
      <c r="F334" s="12"/>
      <c r="G334" s="10" t="s">
        <v>38</v>
      </c>
      <c r="H334" s="10">
        <v>3001</v>
      </c>
      <c r="I334" s="10" t="s">
        <v>39</v>
      </c>
      <c r="J334" s="10"/>
      <c r="K334" s="52" t="s">
        <v>354</v>
      </c>
      <c r="L334" s="52" t="s">
        <v>357</v>
      </c>
    </row>
    <row r="335" spans="1:13" ht="30" x14ac:dyDescent="0.25">
      <c r="A335" s="13" t="s">
        <v>546</v>
      </c>
      <c r="B335" s="13"/>
      <c r="C335" s="13" t="s">
        <v>298</v>
      </c>
      <c r="D335" s="54">
        <v>0.25</v>
      </c>
      <c r="E335" s="34"/>
      <c r="F335" s="13" t="s">
        <v>549</v>
      </c>
      <c r="G335" s="13"/>
      <c r="H335" s="13"/>
      <c r="I335" s="13"/>
      <c r="J335" s="15" t="s">
        <v>466</v>
      </c>
      <c r="K335" s="13" t="s">
        <v>326</v>
      </c>
      <c r="L335" s="13"/>
    </row>
    <row r="336" spans="1:13" x14ac:dyDescent="0.25">
      <c r="A336" s="2"/>
      <c r="B336" s="2"/>
      <c r="C336" s="12"/>
      <c r="D336" s="5"/>
      <c r="E336" s="12">
        <v>0</v>
      </c>
      <c r="F336" s="12"/>
      <c r="G336" s="10" t="s">
        <v>38</v>
      </c>
      <c r="H336" s="10">
        <v>0</v>
      </c>
      <c r="I336" s="10" t="s">
        <v>39</v>
      </c>
      <c r="J336" s="10">
        <v>3000</v>
      </c>
      <c r="K336" s="52"/>
      <c r="L336" s="12"/>
    </row>
    <row r="337" spans="1:13" x14ac:dyDescent="0.25">
      <c r="A337" s="2"/>
      <c r="B337" s="2"/>
      <c r="C337" s="12"/>
      <c r="D337" s="5"/>
      <c r="E337" s="12">
        <v>50</v>
      </c>
      <c r="F337" s="12"/>
      <c r="G337" s="10" t="s">
        <v>38</v>
      </c>
      <c r="H337" s="10">
        <v>3001</v>
      </c>
      <c r="I337" s="10" t="s">
        <v>39</v>
      </c>
      <c r="J337" s="10">
        <v>6000</v>
      </c>
      <c r="K337" s="52"/>
      <c r="L337" s="12"/>
    </row>
    <row r="338" spans="1:13" x14ac:dyDescent="0.25">
      <c r="A338" s="20"/>
      <c r="B338" s="20"/>
      <c r="C338" s="20"/>
      <c r="D338" s="68"/>
      <c r="E338" s="76">
        <v>100</v>
      </c>
      <c r="F338" s="20"/>
      <c r="G338" s="10" t="s">
        <v>38</v>
      </c>
      <c r="H338" s="10">
        <v>6001</v>
      </c>
      <c r="I338" s="10" t="s">
        <v>39</v>
      </c>
      <c r="J338" s="10"/>
      <c r="K338" s="20"/>
      <c r="L338" s="20"/>
    </row>
    <row r="339" spans="1:13" x14ac:dyDescent="0.25">
      <c r="A339" s="2"/>
      <c r="B339" s="2"/>
      <c r="C339" s="12"/>
      <c r="D339" s="5"/>
      <c r="E339" s="12"/>
      <c r="F339" s="12"/>
      <c r="G339" s="10"/>
      <c r="H339" s="10"/>
      <c r="I339" s="10"/>
      <c r="J339" s="10"/>
      <c r="K339" s="12"/>
      <c r="L339" s="12"/>
    </row>
    <row r="340" spans="1:13" x14ac:dyDescent="0.25">
      <c r="A340" s="2"/>
      <c r="B340" s="2"/>
      <c r="C340" s="12"/>
      <c r="D340" s="5"/>
      <c r="E340" s="12"/>
      <c r="F340" s="12"/>
      <c r="G340" s="10"/>
      <c r="H340" s="10"/>
      <c r="I340" s="10"/>
      <c r="J340" s="10"/>
      <c r="K340" s="12"/>
      <c r="L340" s="12"/>
    </row>
    <row r="341" spans="1:13" ht="30" x14ac:dyDescent="0.25">
      <c r="A341" s="16" t="s">
        <v>91</v>
      </c>
      <c r="B341" s="18" t="s">
        <v>94</v>
      </c>
      <c r="C341" s="18" t="s">
        <v>3</v>
      </c>
      <c r="D341" s="67">
        <v>0.1</v>
      </c>
      <c r="E341" s="33"/>
      <c r="F341" s="17"/>
      <c r="G341" s="17"/>
      <c r="H341" s="38"/>
      <c r="I341" s="38"/>
      <c r="J341" s="38"/>
      <c r="K341" s="18"/>
      <c r="L341" s="18"/>
    </row>
    <row r="342" spans="1:13" ht="64.5" customHeight="1" x14ac:dyDescent="0.25">
      <c r="A342" s="13" t="s">
        <v>550</v>
      </c>
      <c r="B342" s="13"/>
      <c r="C342" s="14" t="s">
        <v>653</v>
      </c>
      <c r="D342" s="54">
        <v>0.05</v>
      </c>
      <c r="E342" s="34"/>
      <c r="F342" s="13" t="s">
        <v>561</v>
      </c>
      <c r="G342" s="15"/>
      <c r="H342" s="15"/>
      <c r="I342" s="15"/>
      <c r="J342" s="15" t="s">
        <v>467</v>
      </c>
      <c r="K342" s="14" t="s">
        <v>308</v>
      </c>
      <c r="L342" s="14"/>
      <c r="M342" s="63"/>
    </row>
    <row r="343" spans="1:13" x14ac:dyDescent="0.25">
      <c r="A343" s="2"/>
      <c r="B343" s="2"/>
      <c r="C343" s="19"/>
      <c r="D343" s="5"/>
      <c r="E343" s="12">
        <v>0</v>
      </c>
      <c r="F343" s="12"/>
      <c r="G343" s="10"/>
      <c r="H343" s="10" t="s">
        <v>158</v>
      </c>
      <c r="I343" s="10"/>
      <c r="J343" s="10"/>
      <c r="K343" s="12"/>
      <c r="L343" s="12"/>
    </row>
    <row r="344" spans="1:13" x14ac:dyDescent="0.25">
      <c r="A344" s="2"/>
      <c r="B344" s="2"/>
      <c r="C344" s="19"/>
      <c r="D344" s="5"/>
      <c r="E344" s="12">
        <v>100</v>
      </c>
      <c r="F344" s="12"/>
      <c r="G344" s="10"/>
      <c r="H344" s="10" t="s">
        <v>605</v>
      </c>
      <c r="I344" s="10"/>
      <c r="J344" s="10"/>
      <c r="K344" s="12"/>
      <c r="L344" s="12"/>
    </row>
    <row r="345" spans="1:13" ht="60" x14ac:dyDescent="0.25">
      <c r="A345" s="13" t="s">
        <v>551</v>
      </c>
      <c r="B345" s="13"/>
      <c r="C345" s="14" t="s">
        <v>654</v>
      </c>
      <c r="D345" s="54">
        <v>0.05</v>
      </c>
      <c r="E345" s="54"/>
      <c r="F345" s="13" t="s">
        <v>562</v>
      </c>
      <c r="G345" s="15"/>
      <c r="H345" s="54"/>
      <c r="I345" s="15"/>
      <c r="J345" s="15" t="s">
        <v>468</v>
      </c>
      <c r="K345" s="14" t="s">
        <v>574</v>
      </c>
      <c r="L345" s="14"/>
    </row>
    <row r="346" spans="1:13" x14ac:dyDescent="0.25">
      <c r="A346" s="53" t="s">
        <v>681</v>
      </c>
      <c r="B346" s="2"/>
      <c r="C346" s="19"/>
      <c r="D346" s="5"/>
      <c r="E346" s="53">
        <f>IF(H346='Методика оценки (отч.)'!H347,'Методика оценки (отч.)'!E347,IF(H346='Методика оценки (отч.)'!H348,'Методика оценки (отч.)'!E348,'Методика оценки (отч.)'!E347))</f>
        <v>0</v>
      </c>
      <c r="F346" s="12"/>
      <c r="G346" s="10"/>
      <c r="H346" s="51"/>
      <c r="I346" s="10"/>
      <c r="J346" s="10" t="s">
        <v>671</v>
      </c>
      <c r="K346" s="12" t="s">
        <v>300</v>
      </c>
      <c r="L346" s="12"/>
    </row>
    <row r="347" spans="1:13" x14ac:dyDescent="0.25">
      <c r="A347" s="2"/>
      <c r="B347" s="2"/>
      <c r="C347" s="19"/>
      <c r="D347" s="5"/>
      <c r="E347" s="12">
        <v>0</v>
      </c>
      <c r="F347" s="12"/>
      <c r="G347" s="10"/>
      <c r="H347" s="10" t="s">
        <v>158</v>
      </c>
      <c r="I347" s="10"/>
      <c r="J347" s="10"/>
      <c r="K347" s="12"/>
      <c r="L347" s="12"/>
    </row>
    <row r="348" spans="1:13" x14ac:dyDescent="0.25">
      <c r="A348" s="2"/>
      <c r="B348" s="2"/>
      <c r="C348" s="19"/>
      <c r="D348" s="5"/>
      <c r="E348" s="12">
        <v>20</v>
      </c>
      <c r="F348" s="12"/>
      <c r="G348" s="10"/>
      <c r="H348" s="10" t="s">
        <v>605</v>
      </c>
      <c r="I348" s="10"/>
      <c r="J348" s="10"/>
      <c r="K348" s="12"/>
      <c r="L348" s="12"/>
    </row>
    <row r="349" spans="1:13" x14ac:dyDescent="0.25">
      <c r="A349" s="53" t="s">
        <v>682</v>
      </c>
      <c r="B349" s="2"/>
      <c r="C349" s="19"/>
      <c r="D349" s="5"/>
      <c r="E349" s="53">
        <f>IF(H349='Методика оценки (отч.)'!H350,'Методика оценки (отч.)'!E350,IF(H349='Методика оценки (отч.)'!H351,'Методика оценки (отч.)'!E351,'Методика оценки (отч.)'!E350))</f>
        <v>0</v>
      </c>
      <c r="F349" s="12"/>
      <c r="G349" s="10"/>
      <c r="H349" s="51"/>
      <c r="I349" s="10"/>
      <c r="J349" s="10" t="s">
        <v>672</v>
      </c>
      <c r="K349" s="12" t="s">
        <v>301</v>
      </c>
      <c r="L349" s="12"/>
    </row>
    <row r="350" spans="1:13" x14ac:dyDescent="0.25">
      <c r="A350" s="2"/>
      <c r="B350" s="2"/>
      <c r="C350" s="19"/>
      <c r="D350" s="5"/>
      <c r="E350" s="19">
        <v>0</v>
      </c>
      <c r="F350" s="12"/>
      <c r="G350" s="10"/>
      <c r="H350" s="10" t="s">
        <v>158</v>
      </c>
      <c r="I350" s="10"/>
      <c r="J350" s="10"/>
      <c r="K350" s="12"/>
      <c r="L350" s="12"/>
    </row>
    <row r="351" spans="1:13" x14ac:dyDescent="0.25">
      <c r="A351" s="2"/>
      <c r="B351" s="2"/>
      <c r="C351" s="19"/>
      <c r="D351" s="5"/>
      <c r="E351" s="19">
        <v>20</v>
      </c>
      <c r="F351" s="12"/>
      <c r="G351" s="10"/>
      <c r="H351" s="10" t="s">
        <v>605</v>
      </c>
      <c r="I351" s="10"/>
      <c r="J351" s="10"/>
      <c r="K351" s="12"/>
      <c r="L351" s="12"/>
    </row>
    <row r="352" spans="1:13" x14ac:dyDescent="0.25">
      <c r="A352" s="53" t="s">
        <v>683</v>
      </c>
      <c r="B352" s="2"/>
      <c r="C352" s="19"/>
      <c r="D352" s="5"/>
      <c r="E352" s="53">
        <f>IF(H352='Методика оценки (отч.)'!H353,'Методика оценки (отч.)'!E353,IF(H352='Методика оценки (отч.)'!H354,'Методика оценки (отч.)'!E354,'Методика оценки (отч.)'!E353))</f>
        <v>0</v>
      </c>
      <c r="F352" s="12"/>
      <c r="G352" s="10"/>
      <c r="H352" s="51"/>
      <c r="I352" s="10"/>
      <c r="J352" s="10" t="s">
        <v>673</v>
      </c>
      <c r="K352" s="12" t="s">
        <v>302</v>
      </c>
      <c r="L352" s="12"/>
    </row>
    <row r="353" spans="1:12" x14ac:dyDescent="0.25">
      <c r="A353" s="2"/>
      <c r="B353" s="2"/>
      <c r="C353" s="19"/>
      <c r="D353" s="5"/>
      <c r="E353" s="19">
        <v>0</v>
      </c>
      <c r="F353" s="12"/>
      <c r="G353" s="10"/>
      <c r="H353" s="10" t="s">
        <v>158</v>
      </c>
      <c r="I353" s="10"/>
      <c r="J353" s="10"/>
      <c r="K353" s="12"/>
      <c r="L353" s="12"/>
    </row>
    <row r="354" spans="1:12" x14ac:dyDescent="0.25">
      <c r="A354" s="2"/>
      <c r="B354" s="2"/>
      <c r="C354" s="19"/>
      <c r="D354" s="5"/>
      <c r="E354" s="19">
        <v>20</v>
      </c>
      <c r="F354" s="12"/>
      <c r="G354" s="10"/>
      <c r="H354" s="10" t="s">
        <v>605</v>
      </c>
      <c r="I354" s="10"/>
      <c r="J354" s="10"/>
      <c r="K354" s="12"/>
      <c r="L354" s="12"/>
    </row>
    <row r="355" spans="1:12" x14ac:dyDescent="0.25">
      <c r="A355" s="53" t="s">
        <v>684</v>
      </c>
      <c r="B355" s="2"/>
      <c r="C355" s="19"/>
      <c r="D355" s="5"/>
      <c r="E355" s="53">
        <f>IF(H355='Методика оценки (отч.)'!H356,'Методика оценки (отч.)'!E356,IF(H355='Методика оценки (отч.)'!H357,'Методика оценки (отч.)'!E357,'Методика оценки (отч.)'!E356))</f>
        <v>0</v>
      </c>
      <c r="F355" s="12"/>
      <c r="G355" s="10"/>
      <c r="H355" s="51"/>
      <c r="I355" s="10"/>
      <c r="J355" s="10" t="s">
        <v>674</v>
      </c>
      <c r="K355" s="12" t="s">
        <v>303</v>
      </c>
      <c r="L355" s="12"/>
    </row>
    <row r="356" spans="1:12" x14ac:dyDescent="0.25">
      <c r="A356" s="2"/>
      <c r="B356" s="2"/>
      <c r="C356" s="19"/>
      <c r="D356" s="5"/>
      <c r="E356" s="19">
        <v>0</v>
      </c>
      <c r="F356" s="12"/>
      <c r="G356" s="10"/>
      <c r="H356" s="10" t="s">
        <v>158</v>
      </c>
      <c r="I356" s="10"/>
      <c r="J356" s="10"/>
      <c r="K356" s="12"/>
      <c r="L356" s="12"/>
    </row>
    <row r="357" spans="1:12" x14ac:dyDescent="0.25">
      <c r="A357" s="2"/>
      <c r="B357" s="2"/>
      <c r="C357" s="19"/>
      <c r="D357" s="5"/>
      <c r="E357" s="19">
        <v>20</v>
      </c>
      <c r="F357" s="12"/>
      <c r="G357" s="10"/>
      <c r="H357" s="10" t="s">
        <v>605</v>
      </c>
      <c r="I357" s="10"/>
      <c r="J357" s="10"/>
      <c r="K357" s="12"/>
      <c r="L357" s="12"/>
    </row>
    <row r="358" spans="1:12" ht="30" x14ac:dyDescent="0.25">
      <c r="A358" s="53" t="s">
        <v>685</v>
      </c>
      <c r="B358" s="2"/>
      <c r="C358" s="19"/>
      <c r="D358" s="5"/>
      <c r="E358" s="53">
        <f>IF(H358='Методика оценки (отч.)'!H359,'Методика оценки (отч.)'!E359,IF(H358='Методика оценки (отч.)'!H360,'Методика оценки (отч.)'!E360,'Методика оценки (отч.)'!E359))</f>
        <v>0</v>
      </c>
      <c r="F358" s="12"/>
      <c r="G358" s="10"/>
      <c r="H358" s="51"/>
      <c r="I358" s="10"/>
      <c r="J358" s="10" t="s">
        <v>675</v>
      </c>
      <c r="K358" s="12" t="s">
        <v>304</v>
      </c>
      <c r="L358" s="12"/>
    </row>
    <row r="359" spans="1:12" x14ac:dyDescent="0.25">
      <c r="A359" s="2"/>
      <c r="B359" s="2"/>
      <c r="C359" s="19"/>
      <c r="D359" s="5"/>
      <c r="E359" s="12">
        <v>0</v>
      </c>
      <c r="F359" s="12"/>
      <c r="G359" s="10"/>
      <c r="H359" s="10" t="s">
        <v>158</v>
      </c>
      <c r="I359" s="10"/>
      <c r="J359" s="10"/>
      <c r="K359" s="12"/>
      <c r="L359" s="12"/>
    </row>
    <row r="360" spans="1:12" x14ac:dyDescent="0.25">
      <c r="A360" s="2"/>
      <c r="B360" s="2"/>
      <c r="C360" s="19"/>
      <c r="D360" s="5"/>
      <c r="E360" s="12">
        <v>20</v>
      </c>
      <c r="F360" s="12"/>
      <c r="G360" s="10"/>
      <c r="H360" s="10" t="s">
        <v>605</v>
      </c>
      <c r="I360" s="10"/>
      <c r="J360" s="10"/>
      <c r="K360" s="12"/>
      <c r="L360" s="12"/>
    </row>
    <row r="361" spans="1:12" ht="45" x14ac:dyDescent="0.25">
      <c r="A361" s="13" t="s">
        <v>552</v>
      </c>
      <c r="B361" s="13"/>
      <c r="C361" s="14" t="s">
        <v>655</v>
      </c>
      <c r="D361" s="54">
        <v>0.1</v>
      </c>
      <c r="E361" s="34"/>
      <c r="F361" s="13" t="s">
        <v>563</v>
      </c>
      <c r="G361" s="15"/>
      <c r="H361" s="15"/>
      <c r="I361" s="15"/>
      <c r="J361" s="15" t="s">
        <v>469</v>
      </c>
      <c r="K361" s="14" t="s">
        <v>307</v>
      </c>
      <c r="L361" s="14"/>
    </row>
    <row r="362" spans="1:12" x14ac:dyDescent="0.25">
      <c r="A362" s="2"/>
      <c r="B362" s="2"/>
      <c r="C362" s="19"/>
      <c r="D362" s="5"/>
      <c r="E362" s="12">
        <v>0</v>
      </c>
      <c r="F362" s="12"/>
      <c r="G362" s="10"/>
      <c r="H362" s="10" t="s">
        <v>158</v>
      </c>
      <c r="I362" s="10"/>
      <c r="J362" s="10"/>
      <c r="K362" s="12"/>
      <c r="L362" s="12"/>
    </row>
    <row r="363" spans="1:12" x14ac:dyDescent="0.25">
      <c r="A363" s="2"/>
      <c r="B363" s="2"/>
      <c r="C363" s="19"/>
      <c r="D363" s="5"/>
      <c r="E363" s="12">
        <v>100</v>
      </c>
      <c r="F363" s="12"/>
      <c r="G363" s="10"/>
      <c r="H363" s="10" t="s">
        <v>605</v>
      </c>
      <c r="I363" s="10"/>
      <c r="J363" s="10"/>
      <c r="K363" s="12"/>
      <c r="L363" s="12"/>
    </row>
    <row r="364" spans="1:12" ht="45" x14ac:dyDescent="0.25">
      <c r="A364" s="13" t="s">
        <v>553</v>
      </c>
      <c r="B364" s="13"/>
      <c r="C364" s="14" t="s">
        <v>656</v>
      </c>
      <c r="D364" s="54">
        <v>0.1</v>
      </c>
      <c r="E364" s="34"/>
      <c r="F364" s="13" t="s">
        <v>564</v>
      </c>
      <c r="G364" s="15"/>
      <c r="H364" s="54"/>
      <c r="I364" s="15"/>
      <c r="J364" s="15" t="s">
        <v>470</v>
      </c>
      <c r="K364" s="14" t="s">
        <v>573</v>
      </c>
      <c r="L364" s="14"/>
    </row>
    <row r="365" spans="1:12" x14ac:dyDescent="0.25">
      <c r="A365" s="53" t="s">
        <v>686</v>
      </c>
      <c r="B365" s="2"/>
      <c r="C365" s="19"/>
      <c r="D365" s="5"/>
      <c r="E365" s="53">
        <f>IF(H365='Методика оценки (отч.)'!H366,'Методика оценки (отч.)'!E366,IF(H365='Методика оценки (отч.)'!H367,'Методика оценки (отч.)'!E367,'Методика оценки (отч.)'!E366))</f>
        <v>0</v>
      </c>
      <c r="F365" s="12"/>
      <c r="G365" s="10"/>
      <c r="H365" s="51"/>
      <c r="I365" s="10"/>
      <c r="J365" s="10" t="s">
        <v>676</v>
      </c>
      <c r="K365" s="12" t="s">
        <v>305</v>
      </c>
      <c r="L365" s="12"/>
    </row>
    <row r="366" spans="1:12" x14ac:dyDescent="0.25">
      <c r="A366" s="2"/>
      <c r="B366" s="2"/>
      <c r="C366" s="19"/>
      <c r="D366" s="5"/>
      <c r="E366" s="12">
        <v>0</v>
      </c>
      <c r="F366" s="12"/>
      <c r="G366" s="10"/>
      <c r="H366" s="10" t="s">
        <v>158</v>
      </c>
      <c r="I366" s="10"/>
      <c r="J366" s="10"/>
      <c r="K366" s="12"/>
      <c r="L366" s="12"/>
    </row>
    <row r="367" spans="1:12" x14ac:dyDescent="0.25">
      <c r="A367" s="2"/>
      <c r="B367" s="2"/>
      <c r="C367" s="19"/>
      <c r="D367" s="5"/>
      <c r="E367" s="12">
        <v>50</v>
      </c>
      <c r="F367" s="12"/>
      <c r="G367" s="10"/>
      <c r="H367" s="10" t="s">
        <v>605</v>
      </c>
      <c r="I367" s="10"/>
      <c r="J367" s="10"/>
      <c r="K367" s="12"/>
      <c r="L367" s="12"/>
    </row>
    <row r="368" spans="1:12" x14ac:dyDescent="0.25">
      <c r="A368" s="53" t="s">
        <v>687</v>
      </c>
      <c r="B368" s="2"/>
      <c r="C368" s="19"/>
      <c r="D368" s="5"/>
      <c r="E368" s="53">
        <f>IF(H368='Методика оценки (отч.)'!H369,'Методика оценки (отч.)'!E369,IF(H368='Методика оценки (отч.)'!H370,'Методика оценки (отч.)'!E370,'Методика оценки (отч.)'!E369))</f>
        <v>0</v>
      </c>
      <c r="F368" s="12"/>
      <c r="G368" s="10"/>
      <c r="H368" s="51"/>
      <c r="I368" s="10"/>
      <c r="J368" s="10" t="s">
        <v>677</v>
      </c>
      <c r="K368" s="12" t="s">
        <v>306</v>
      </c>
      <c r="L368" s="12"/>
    </row>
    <row r="369" spans="1:12" x14ac:dyDescent="0.25">
      <c r="A369" s="2"/>
      <c r="B369" s="2"/>
      <c r="C369" s="19"/>
      <c r="D369" s="5"/>
      <c r="E369" s="12">
        <v>0</v>
      </c>
      <c r="F369" s="12"/>
      <c r="G369" s="10"/>
      <c r="H369" s="10" t="s">
        <v>158</v>
      </c>
      <c r="I369" s="10"/>
      <c r="J369" s="10"/>
      <c r="K369" s="12"/>
      <c r="L369" s="12"/>
    </row>
    <row r="370" spans="1:12" x14ac:dyDescent="0.25">
      <c r="A370" s="2"/>
      <c r="B370" s="2"/>
      <c r="C370" s="19"/>
      <c r="D370" s="5"/>
      <c r="E370" s="12">
        <v>50</v>
      </c>
      <c r="F370" s="12"/>
      <c r="G370" s="10"/>
      <c r="H370" s="10" t="s">
        <v>605</v>
      </c>
      <c r="I370" s="10"/>
      <c r="J370" s="10"/>
      <c r="K370" s="12"/>
      <c r="L370" s="12"/>
    </row>
    <row r="371" spans="1:12" ht="78.75" customHeight="1" x14ac:dyDescent="0.25">
      <c r="A371" s="13" t="s">
        <v>554</v>
      </c>
      <c r="B371" s="13"/>
      <c r="C371" s="14" t="s">
        <v>657</v>
      </c>
      <c r="D371" s="54">
        <v>0.1</v>
      </c>
      <c r="E371" s="34"/>
      <c r="F371" s="13" t="s">
        <v>565</v>
      </c>
      <c r="G371" s="15"/>
      <c r="H371" s="15"/>
      <c r="I371" s="15"/>
      <c r="J371" s="15" t="s">
        <v>471</v>
      </c>
      <c r="K371" s="14" t="s">
        <v>309</v>
      </c>
      <c r="L371" s="14"/>
    </row>
    <row r="372" spans="1:12" ht="17.25" customHeight="1" x14ac:dyDescent="0.25">
      <c r="A372" s="2"/>
      <c r="B372" s="2"/>
      <c r="C372" s="19"/>
      <c r="D372" s="5"/>
      <c r="E372" s="12">
        <v>0</v>
      </c>
      <c r="F372" s="12"/>
      <c r="G372" s="10"/>
      <c r="H372" s="10" t="s">
        <v>158</v>
      </c>
      <c r="I372" s="10"/>
      <c r="J372" s="10"/>
      <c r="K372" s="12"/>
      <c r="L372" s="12"/>
    </row>
    <row r="373" spans="1:12" ht="17.25" customHeight="1" x14ac:dyDescent="0.25">
      <c r="A373" s="2"/>
      <c r="B373" s="2"/>
      <c r="C373" s="19"/>
      <c r="D373" s="5"/>
      <c r="E373" s="12">
        <v>100</v>
      </c>
      <c r="F373" s="12"/>
      <c r="G373" s="10"/>
      <c r="H373" s="10" t="s">
        <v>605</v>
      </c>
      <c r="I373" s="10"/>
      <c r="J373" s="10"/>
      <c r="K373" s="12"/>
      <c r="L373" s="12"/>
    </row>
    <row r="374" spans="1:12" ht="90" x14ac:dyDescent="0.25">
      <c r="A374" s="13" t="s">
        <v>555</v>
      </c>
      <c r="B374" s="13"/>
      <c r="C374" s="14" t="s">
        <v>658</v>
      </c>
      <c r="D374" s="54">
        <v>0.1</v>
      </c>
      <c r="E374" s="34"/>
      <c r="F374" s="13" t="s">
        <v>566</v>
      </c>
      <c r="G374" s="15"/>
      <c r="H374" s="15"/>
      <c r="I374" s="15"/>
      <c r="J374" s="15" t="s">
        <v>472</v>
      </c>
      <c r="K374" s="14" t="s">
        <v>310</v>
      </c>
      <c r="L374" s="14"/>
    </row>
    <row r="375" spans="1:12" x14ac:dyDescent="0.25">
      <c r="A375" s="2"/>
      <c r="B375" s="2"/>
      <c r="C375" s="19"/>
      <c r="D375" s="5"/>
      <c r="E375" s="12">
        <v>0</v>
      </c>
      <c r="F375" s="12"/>
      <c r="G375" s="10"/>
      <c r="H375" s="10" t="s">
        <v>158</v>
      </c>
      <c r="I375" s="10"/>
      <c r="J375" s="10"/>
      <c r="K375" s="12"/>
      <c r="L375" s="12"/>
    </row>
    <row r="376" spans="1:12" x14ac:dyDescent="0.25">
      <c r="A376" s="2"/>
      <c r="B376" s="2"/>
      <c r="C376" s="19"/>
      <c r="D376" s="5"/>
      <c r="E376" s="12">
        <v>100</v>
      </c>
      <c r="F376" s="12"/>
      <c r="G376" s="10"/>
      <c r="H376" s="10" t="s">
        <v>605</v>
      </c>
      <c r="I376" s="10"/>
      <c r="J376" s="10"/>
      <c r="K376" s="12"/>
      <c r="L376" s="12"/>
    </row>
    <row r="377" spans="1:12" ht="75" x14ac:dyDescent="0.25">
      <c r="A377" s="13" t="s">
        <v>556</v>
      </c>
      <c r="B377" s="13"/>
      <c r="C377" s="14" t="s">
        <v>659</v>
      </c>
      <c r="D377" s="54">
        <v>0.1</v>
      </c>
      <c r="E377" s="34"/>
      <c r="F377" s="13" t="s">
        <v>567</v>
      </c>
      <c r="G377" s="15"/>
      <c r="H377" s="15"/>
      <c r="I377" s="15"/>
      <c r="J377" s="15" t="s">
        <v>473</v>
      </c>
      <c r="K377" s="14" t="s">
        <v>572</v>
      </c>
      <c r="L377" s="14"/>
    </row>
    <row r="378" spans="1:12" ht="18" customHeight="1" x14ac:dyDescent="0.25">
      <c r="A378" s="53" t="s">
        <v>688</v>
      </c>
      <c r="B378" s="2"/>
      <c r="C378" s="19"/>
      <c r="D378" s="5"/>
      <c r="E378" s="53">
        <f>IF(H378='Методика оценки (отч.)'!H379,'Методика оценки (отч.)'!E379,IF(H378='Методика оценки (отч.)'!H380,'Методика оценки (отч.)'!E380,'Методика оценки (отч.)'!E379))</f>
        <v>0</v>
      </c>
      <c r="F378" s="12"/>
      <c r="G378" s="10"/>
      <c r="H378" s="51"/>
      <c r="I378" s="10"/>
      <c r="J378" s="10" t="s">
        <v>678</v>
      </c>
      <c r="K378" s="12" t="s">
        <v>311</v>
      </c>
      <c r="L378" s="12"/>
    </row>
    <row r="379" spans="1:12" ht="18" customHeight="1" x14ac:dyDescent="0.25">
      <c r="A379" s="2"/>
      <c r="B379" s="2"/>
      <c r="C379" s="19"/>
      <c r="D379" s="5"/>
      <c r="E379" s="12">
        <v>0</v>
      </c>
      <c r="F379" s="12"/>
      <c r="G379" s="10"/>
      <c r="H379" s="10" t="s">
        <v>158</v>
      </c>
      <c r="I379" s="10"/>
      <c r="J379" s="10"/>
      <c r="K379" s="12"/>
      <c r="L379" s="12"/>
    </row>
    <row r="380" spans="1:12" ht="18" customHeight="1" x14ac:dyDescent="0.25">
      <c r="A380" s="2"/>
      <c r="B380" s="2"/>
      <c r="C380" s="19"/>
      <c r="D380" s="5"/>
      <c r="E380" s="12">
        <v>33.299999999999997</v>
      </c>
      <c r="F380" s="12"/>
      <c r="G380" s="10"/>
      <c r="H380" s="10" t="s">
        <v>605</v>
      </c>
      <c r="I380" s="10"/>
      <c r="J380" s="10"/>
      <c r="K380" s="12"/>
      <c r="L380" s="12"/>
    </row>
    <row r="381" spans="1:12" ht="18" customHeight="1" x14ac:dyDescent="0.25">
      <c r="A381" s="53" t="s">
        <v>689</v>
      </c>
      <c r="B381" s="2"/>
      <c r="C381" s="19"/>
      <c r="D381" s="5"/>
      <c r="E381" s="53">
        <f>IF(H381='Методика оценки (отч.)'!H382,'Методика оценки (отч.)'!E382,IF(H381='Методика оценки (отч.)'!H383,'Методика оценки (отч.)'!E383,'Методика оценки (отч.)'!E382))</f>
        <v>0</v>
      </c>
      <c r="F381" s="12"/>
      <c r="G381" s="10"/>
      <c r="H381" s="51"/>
      <c r="I381" s="10"/>
      <c r="J381" s="10" t="s">
        <v>679</v>
      </c>
      <c r="K381" s="12" t="s">
        <v>312</v>
      </c>
      <c r="L381" s="12"/>
    </row>
    <row r="382" spans="1:12" ht="18" customHeight="1" x14ac:dyDescent="0.25">
      <c r="A382" s="2"/>
      <c r="B382" s="2"/>
      <c r="C382" s="19"/>
      <c r="D382" s="5"/>
      <c r="E382" s="12">
        <v>0</v>
      </c>
      <c r="F382" s="12"/>
      <c r="G382" s="10"/>
      <c r="H382" s="10" t="s">
        <v>158</v>
      </c>
      <c r="I382" s="10"/>
      <c r="J382" s="10"/>
      <c r="K382" s="12"/>
      <c r="L382" s="12"/>
    </row>
    <row r="383" spans="1:12" ht="18" customHeight="1" x14ac:dyDescent="0.25">
      <c r="A383" s="2"/>
      <c r="B383" s="2"/>
      <c r="C383" s="19"/>
      <c r="D383" s="5"/>
      <c r="E383" s="12">
        <v>33.299999999999997</v>
      </c>
      <c r="F383" s="12"/>
      <c r="G383" s="10"/>
      <c r="H383" s="10" t="s">
        <v>605</v>
      </c>
      <c r="I383" s="10"/>
      <c r="J383" s="10"/>
      <c r="K383" s="12"/>
      <c r="L383" s="12"/>
    </row>
    <row r="384" spans="1:12" ht="18" customHeight="1" x14ac:dyDescent="0.25">
      <c r="A384" s="53" t="s">
        <v>690</v>
      </c>
      <c r="B384" s="2"/>
      <c r="C384" s="19"/>
      <c r="D384" s="5"/>
      <c r="E384" s="53">
        <f>IF(H384='Методика оценки (отч.)'!H385,'Методика оценки (отч.)'!E385,IF(H384='Методика оценки (отч.)'!H386,'Методика оценки (отч.)'!E386,'Методика оценки (отч.)'!E385))</f>
        <v>0</v>
      </c>
      <c r="F384" s="12"/>
      <c r="G384" s="10"/>
      <c r="H384" s="51"/>
      <c r="I384" s="10"/>
      <c r="J384" s="10" t="s">
        <v>680</v>
      </c>
      <c r="K384" s="12" t="s">
        <v>313</v>
      </c>
      <c r="L384" s="12"/>
    </row>
    <row r="385" spans="1:12" ht="18" customHeight="1" x14ac:dyDescent="0.25">
      <c r="A385" s="2"/>
      <c r="B385" s="2"/>
      <c r="C385" s="19"/>
      <c r="D385" s="5"/>
      <c r="E385" s="12">
        <v>0</v>
      </c>
      <c r="F385" s="12"/>
      <c r="G385" s="10"/>
      <c r="H385" s="10" t="s">
        <v>158</v>
      </c>
      <c r="I385" s="10"/>
      <c r="J385" s="10"/>
      <c r="K385" s="12"/>
      <c r="L385" s="12"/>
    </row>
    <row r="386" spans="1:12" ht="18" customHeight="1" x14ac:dyDescent="0.25">
      <c r="A386" s="2"/>
      <c r="B386" s="2"/>
      <c r="C386" s="19"/>
      <c r="D386" s="5"/>
      <c r="E386" s="12">
        <v>33.299999999999997</v>
      </c>
      <c r="F386" s="12"/>
      <c r="G386" s="10"/>
      <c r="H386" s="10" t="s">
        <v>605</v>
      </c>
      <c r="I386" s="10"/>
      <c r="J386" s="10"/>
      <c r="K386" s="12"/>
      <c r="L386" s="12"/>
    </row>
    <row r="387" spans="1:12" ht="75" x14ac:dyDescent="0.25">
      <c r="A387" s="13" t="s">
        <v>557</v>
      </c>
      <c r="B387" s="13"/>
      <c r="C387" s="14" t="s">
        <v>660</v>
      </c>
      <c r="D387" s="54">
        <v>0.1</v>
      </c>
      <c r="E387" s="34"/>
      <c r="F387" s="13" t="s">
        <v>568</v>
      </c>
      <c r="G387" s="15"/>
      <c r="H387" s="15"/>
      <c r="I387" s="15"/>
      <c r="J387" s="15" t="s">
        <v>474</v>
      </c>
      <c r="K387" s="14" t="s">
        <v>314</v>
      </c>
      <c r="L387" s="14"/>
    </row>
    <row r="388" spans="1:12" x14ac:dyDescent="0.25">
      <c r="A388" s="2"/>
      <c r="B388" s="2"/>
      <c r="C388" s="19"/>
      <c r="D388" s="5"/>
      <c r="E388" s="12">
        <v>0</v>
      </c>
      <c r="F388" s="12"/>
      <c r="G388" s="10"/>
      <c r="H388" s="10" t="s">
        <v>158</v>
      </c>
      <c r="I388" s="10"/>
      <c r="J388" s="10"/>
      <c r="K388" s="12"/>
      <c r="L388" s="12"/>
    </row>
    <row r="389" spans="1:12" x14ac:dyDescent="0.25">
      <c r="A389" s="2"/>
      <c r="B389" s="2"/>
      <c r="C389" s="19"/>
      <c r="D389" s="5"/>
      <c r="E389" s="12">
        <v>100</v>
      </c>
      <c r="F389" s="12"/>
      <c r="G389" s="10"/>
      <c r="H389" s="10" t="s">
        <v>605</v>
      </c>
      <c r="I389" s="10"/>
      <c r="J389" s="10"/>
      <c r="K389" s="12"/>
      <c r="L389" s="12"/>
    </row>
    <row r="390" spans="1:12" ht="75" x14ac:dyDescent="0.25">
      <c r="A390" s="13" t="s">
        <v>558</v>
      </c>
      <c r="B390" s="13"/>
      <c r="C390" s="14" t="s">
        <v>661</v>
      </c>
      <c r="D390" s="54">
        <v>0.1</v>
      </c>
      <c r="E390" s="34"/>
      <c r="F390" s="13" t="s">
        <v>569</v>
      </c>
      <c r="G390" s="15"/>
      <c r="H390" s="15"/>
      <c r="I390" s="15"/>
      <c r="J390" s="15" t="s">
        <v>475</v>
      </c>
      <c r="K390" s="14" t="s">
        <v>315</v>
      </c>
      <c r="L390" s="14"/>
    </row>
    <row r="391" spans="1:12" ht="15.75" customHeight="1" x14ac:dyDescent="0.25">
      <c r="A391" s="2"/>
      <c r="B391" s="2"/>
      <c r="C391" s="19"/>
      <c r="D391" s="5"/>
      <c r="E391" s="12">
        <v>0</v>
      </c>
      <c r="F391" s="12"/>
      <c r="G391" s="10"/>
      <c r="H391" s="10" t="s">
        <v>158</v>
      </c>
      <c r="I391" s="10"/>
      <c r="J391" s="10"/>
      <c r="K391" s="12"/>
      <c r="L391" s="12"/>
    </row>
    <row r="392" spans="1:12" x14ac:dyDescent="0.25">
      <c r="A392" s="2"/>
      <c r="B392" s="2"/>
      <c r="C392" s="19"/>
      <c r="D392" s="5"/>
      <c r="E392" s="12">
        <v>100</v>
      </c>
      <c r="F392" s="12"/>
      <c r="G392" s="10"/>
      <c r="H392" s="10" t="s">
        <v>605</v>
      </c>
      <c r="I392" s="10"/>
      <c r="J392" s="10"/>
      <c r="K392" s="12"/>
      <c r="L392" s="12"/>
    </row>
    <row r="393" spans="1:12" ht="64.5" customHeight="1" x14ac:dyDescent="0.25">
      <c r="A393" s="13" t="s">
        <v>559</v>
      </c>
      <c r="B393" s="13"/>
      <c r="C393" s="14" t="s">
        <v>662</v>
      </c>
      <c r="D393" s="54">
        <v>0.1</v>
      </c>
      <c r="E393" s="34"/>
      <c r="F393" s="13" t="s">
        <v>570</v>
      </c>
      <c r="G393" s="15"/>
      <c r="H393" s="15"/>
      <c r="I393" s="15"/>
      <c r="J393" s="15" t="s">
        <v>476</v>
      </c>
      <c r="K393" s="14" t="s">
        <v>316</v>
      </c>
      <c r="L393" s="14"/>
    </row>
    <row r="394" spans="1:12" ht="16.5" customHeight="1" x14ac:dyDescent="0.25">
      <c r="A394" s="2"/>
      <c r="B394" s="2"/>
      <c r="C394" s="19"/>
      <c r="D394" s="5"/>
      <c r="E394" s="12">
        <v>0</v>
      </c>
      <c r="F394" s="12"/>
      <c r="G394" s="10"/>
      <c r="H394" s="10" t="s">
        <v>158</v>
      </c>
      <c r="I394" s="10"/>
      <c r="J394" s="10"/>
      <c r="K394" s="12"/>
      <c r="L394" s="12"/>
    </row>
    <row r="395" spans="1:12" ht="16.5" customHeight="1" x14ac:dyDescent="0.25">
      <c r="A395" s="2"/>
      <c r="B395" s="2"/>
      <c r="C395" s="19"/>
      <c r="D395" s="5"/>
      <c r="E395" s="12">
        <v>100</v>
      </c>
      <c r="F395" s="12"/>
      <c r="G395" s="10"/>
      <c r="H395" s="10" t="s">
        <v>605</v>
      </c>
      <c r="I395" s="10"/>
      <c r="J395" s="10"/>
      <c r="K395" s="12"/>
      <c r="L395" s="12"/>
    </row>
    <row r="396" spans="1:12" ht="45" x14ac:dyDescent="0.25">
      <c r="A396" s="13" t="s">
        <v>560</v>
      </c>
      <c r="B396" s="13"/>
      <c r="C396" s="13" t="s">
        <v>707</v>
      </c>
      <c r="D396" s="54">
        <v>0.1</v>
      </c>
      <c r="E396" s="34"/>
      <c r="F396" s="13" t="s">
        <v>571</v>
      </c>
      <c r="G396" s="15"/>
      <c r="H396" s="15"/>
      <c r="I396" s="15"/>
      <c r="J396" s="15" t="s">
        <v>477</v>
      </c>
      <c r="K396" s="14" t="s">
        <v>358</v>
      </c>
      <c r="L396" s="14"/>
    </row>
    <row r="397" spans="1:12" x14ac:dyDescent="0.25">
      <c r="A397" s="2"/>
      <c r="B397" s="2"/>
      <c r="C397" s="19"/>
      <c r="D397" s="5"/>
      <c r="E397" s="12">
        <v>0</v>
      </c>
      <c r="F397" s="12"/>
      <c r="G397" s="10" t="s">
        <v>38</v>
      </c>
      <c r="H397" s="10">
        <v>0</v>
      </c>
      <c r="I397" s="10" t="s">
        <v>39</v>
      </c>
      <c r="J397" s="10">
        <v>1</v>
      </c>
      <c r="K397" s="12" t="s">
        <v>318</v>
      </c>
      <c r="L397" s="12"/>
    </row>
    <row r="398" spans="1:12" x14ac:dyDescent="0.25">
      <c r="A398" s="2"/>
      <c r="B398" s="2"/>
      <c r="C398" s="19"/>
      <c r="D398" s="5"/>
      <c r="E398" s="12">
        <v>50</v>
      </c>
      <c r="F398" s="12"/>
      <c r="G398" s="10" t="s">
        <v>38</v>
      </c>
      <c r="H398" s="10">
        <v>2</v>
      </c>
      <c r="I398" s="10" t="s">
        <v>39</v>
      </c>
      <c r="J398" s="10">
        <v>3</v>
      </c>
      <c r="K398" s="12" t="s">
        <v>319</v>
      </c>
      <c r="L398" s="12"/>
    </row>
    <row r="399" spans="1:12" x14ac:dyDescent="0.25">
      <c r="A399" s="2"/>
      <c r="B399" s="2"/>
      <c r="C399" s="19"/>
      <c r="D399" s="5"/>
      <c r="E399" s="12">
        <v>100</v>
      </c>
      <c r="F399" s="12"/>
      <c r="G399" s="10" t="s">
        <v>38</v>
      </c>
      <c r="H399" s="10">
        <v>4</v>
      </c>
      <c r="I399" s="10" t="s">
        <v>39</v>
      </c>
      <c r="J399" s="10"/>
      <c r="K399" s="12" t="s">
        <v>320</v>
      </c>
      <c r="L399" s="12"/>
    </row>
    <row r="400" spans="1:12" x14ac:dyDescent="0.25">
      <c r="A400" s="2"/>
      <c r="B400" s="2"/>
      <c r="C400" s="19"/>
      <c r="D400" s="5"/>
      <c r="E400" s="12"/>
      <c r="F400" s="12"/>
      <c r="G400" s="10"/>
      <c r="H400" s="10"/>
      <c r="I400" s="10"/>
      <c r="J400" s="10"/>
      <c r="K400" s="12" t="s">
        <v>321</v>
      </c>
      <c r="L400" s="12"/>
    </row>
    <row r="401" spans="1:13" ht="30" x14ac:dyDescent="0.25">
      <c r="A401" s="2"/>
      <c r="B401" s="2"/>
      <c r="C401" s="19"/>
      <c r="D401" s="5"/>
      <c r="E401" s="12"/>
      <c r="F401" s="12"/>
      <c r="G401" s="10"/>
      <c r="H401" s="10"/>
      <c r="I401" s="10"/>
      <c r="J401" s="10"/>
      <c r="K401" s="12" t="s">
        <v>322</v>
      </c>
      <c r="L401" s="12"/>
    </row>
    <row r="402" spans="1:13" ht="30" x14ac:dyDescent="0.25">
      <c r="A402" s="2"/>
      <c r="B402" s="2"/>
      <c r="C402" s="19"/>
      <c r="D402" s="5"/>
      <c r="E402" s="12"/>
      <c r="F402" s="12"/>
      <c r="G402" s="10"/>
      <c r="H402" s="10"/>
      <c r="I402" s="10"/>
      <c r="J402" s="10"/>
      <c r="K402" s="12" t="s">
        <v>323</v>
      </c>
      <c r="L402" s="12"/>
    </row>
    <row r="403" spans="1:13" ht="30" x14ac:dyDescent="0.25">
      <c r="A403" s="2"/>
      <c r="B403" s="2"/>
      <c r="C403" s="19"/>
      <c r="D403" s="5"/>
      <c r="E403" s="12"/>
      <c r="F403" s="12"/>
      <c r="G403" s="10"/>
      <c r="H403" s="10"/>
      <c r="I403" s="10"/>
      <c r="J403" s="10"/>
      <c r="K403" s="12" t="s">
        <v>324</v>
      </c>
      <c r="L403" s="12"/>
    </row>
    <row r="404" spans="1:13" x14ac:dyDescent="0.25">
      <c r="A404" s="2"/>
      <c r="B404" s="2"/>
      <c r="C404" s="19"/>
      <c r="D404" s="5"/>
      <c r="E404" s="12"/>
      <c r="F404" s="12"/>
      <c r="G404" s="10"/>
      <c r="H404" s="10"/>
      <c r="I404" s="10"/>
      <c r="J404" s="10"/>
      <c r="K404" s="12" t="s">
        <v>325</v>
      </c>
      <c r="L404" s="12"/>
    </row>
    <row r="405" spans="1:13" ht="32.25" customHeight="1" x14ac:dyDescent="0.25">
      <c r="A405" s="16" t="s">
        <v>92</v>
      </c>
      <c r="B405" s="18" t="s">
        <v>95</v>
      </c>
      <c r="C405" s="18" t="s">
        <v>3</v>
      </c>
      <c r="D405" s="67">
        <v>0.1</v>
      </c>
      <c r="E405" s="33"/>
      <c r="F405" s="17"/>
      <c r="G405" s="17"/>
      <c r="H405" s="38"/>
      <c r="I405" s="38"/>
      <c r="J405" s="38"/>
      <c r="K405" s="18"/>
      <c r="L405" s="18"/>
    </row>
    <row r="406" spans="1:13" ht="45" x14ac:dyDescent="0.25">
      <c r="A406" s="13" t="s">
        <v>575</v>
      </c>
      <c r="B406" s="13"/>
      <c r="C406" s="14" t="s">
        <v>663</v>
      </c>
      <c r="D406" s="54">
        <v>0.1</v>
      </c>
      <c r="E406" s="34"/>
      <c r="F406" s="13" t="s">
        <v>595</v>
      </c>
      <c r="G406" s="15"/>
      <c r="H406" s="15"/>
      <c r="I406" s="15"/>
      <c r="J406" s="15" t="s">
        <v>478</v>
      </c>
      <c r="K406" s="14" t="s">
        <v>334</v>
      </c>
      <c r="L406" s="14"/>
      <c r="M406" s="63"/>
    </row>
    <row r="407" spans="1:13" x14ac:dyDescent="0.25">
      <c r="A407" s="2"/>
      <c r="B407" s="2"/>
      <c r="C407" s="19"/>
      <c r="D407" s="5"/>
      <c r="E407" s="12">
        <v>0</v>
      </c>
      <c r="F407" s="12"/>
      <c r="G407" s="10"/>
      <c r="H407" s="10" t="s">
        <v>158</v>
      </c>
      <c r="I407" s="10"/>
      <c r="J407" s="10"/>
      <c r="K407" s="12"/>
      <c r="L407" s="12"/>
    </row>
    <row r="408" spans="1:13" x14ac:dyDescent="0.25">
      <c r="A408" s="2"/>
      <c r="B408" s="2"/>
      <c r="C408" s="19"/>
      <c r="D408" s="5"/>
      <c r="E408" s="12">
        <v>100</v>
      </c>
      <c r="F408" s="12"/>
      <c r="G408" s="10"/>
      <c r="H408" s="10" t="s">
        <v>605</v>
      </c>
      <c r="I408" s="10"/>
      <c r="J408" s="10"/>
      <c r="K408" s="12"/>
      <c r="L408" s="12"/>
    </row>
    <row r="409" spans="1:13" ht="60" x14ac:dyDescent="0.25">
      <c r="A409" s="13" t="s">
        <v>579</v>
      </c>
      <c r="B409" s="13"/>
      <c r="C409" s="14" t="s">
        <v>664</v>
      </c>
      <c r="D409" s="54">
        <v>0.1</v>
      </c>
      <c r="E409" s="34"/>
      <c r="F409" s="13" t="s">
        <v>596</v>
      </c>
      <c r="G409" s="15"/>
      <c r="H409" s="15"/>
      <c r="I409" s="15"/>
      <c r="J409" s="15" t="s">
        <v>479</v>
      </c>
      <c r="K409" s="14" t="s">
        <v>333</v>
      </c>
      <c r="L409" s="14"/>
    </row>
    <row r="410" spans="1:13" x14ac:dyDescent="0.25">
      <c r="A410" s="2"/>
      <c r="B410" s="2"/>
      <c r="C410" s="19"/>
      <c r="D410" s="5"/>
      <c r="E410" s="12">
        <v>0</v>
      </c>
      <c r="F410" s="12"/>
      <c r="G410" s="10"/>
      <c r="H410" s="10" t="s">
        <v>158</v>
      </c>
      <c r="I410" s="10"/>
      <c r="J410" s="10"/>
      <c r="K410" s="12"/>
      <c r="L410" s="12"/>
    </row>
    <row r="411" spans="1:13" x14ac:dyDescent="0.25">
      <c r="A411" s="2"/>
      <c r="B411" s="2"/>
      <c r="C411" s="19"/>
      <c r="D411" s="5"/>
      <c r="E411" s="12">
        <v>100</v>
      </c>
      <c r="F411" s="12"/>
      <c r="G411" s="10"/>
      <c r="H411" s="10" t="s">
        <v>605</v>
      </c>
      <c r="I411" s="10"/>
      <c r="J411" s="10"/>
      <c r="K411" s="12"/>
      <c r="L411" s="12"/>
    </row>
    <row r="412" spans="1:13" ht="30" x14ac:dyDescent="0.25">
      <c r="A412" s="13" t="s">
        <v>580</v>
      </c>
      <c r="B412" s="13"/>
      <c r="C412" s="14" t="s">
        <v>335</v>
      </c>
      <c r="D412" s="54">
        <v>0.05</v>
      </c>
      <c r="E412" s="34"/>
      <c r="F412" s="13" t="s">
        <v>597</v>
      </c>
      <c r="G412" s="15"/>
      <c r="H412" s="15"/>
      <c r="I412" s="15"/>
      <c r="J412" s="15" t="s">
        <v>480</v>
      </c>
      <c r="K412" s="14" t="s">
        <v>335</v>
      </c>
      <c r="L412" s="14"/>
    </row>
    <row r="413" spans="1:13" x14ac:dyDescent="0.25">
      <c r="A413" s="2"/>
      <c r="B413" s="2"/>
      <c r="C413" s="19"/>
      <c r="D413" s="5"/>
      <c r="E413" s="12">
        <v>0</v>
      </c>
      <c r="F413" s="12"/>
      <c r="G413" s="10"/>
      <c r="H413" s="10" t="s">
        <v>158</v>
      </c>
      <c r="I413" s="10"/>
      <c r="J413" s="10"/>
      <c r="K413" s="12"/>
      <c r="L413" s="12"/>
    </row>
    <row r="414" spans="1:13" x14ac:dyDescent="0.25">
      <c r="A414" s="2"/>
      <c r="B414" s="2"/>
      <c r="C414" s="19"/>
      <c r="D414" s="5"/>
      <c r="E414" s="12">
        <v>100</v>
      </c>
      <c r="F414" s="12"/>
      <c r="G414" s="10"/>
      <c r="H414" s="10" t="s">
        <v>605</v>
      </c>
      <c r="I414" s="10"/>
      <c r="J414" s="10"/>
      <c r="K414" s="12"/>
      <c r="L414" s="12"/>
    </row>
    <row r="415" spans="1:13" ht="60" x14ac:dyDescent="0.25">
      <c r="A415" s="13" t="s">
        <v>581</v>
      </c>
      <c r="B415" s="13"/>
      <c r="C415" s="29" t="s">
        <v>330</v>
      </c>
      <c r="D415" s="54">
        <v>0.05</v>
      </c>
      <c r="E415" s="14"/>
      <c r="F415" s="13" t="s">
        <v>598</v>
      </c>
      <c r="G415" s="15"/>
      <c r="H415" s="15"/>
      <c r="I415" s="15"/>
      <c r="J415" s="15" t="s">
        <v>481</v>
      </c>
      <c r="K415" s="14" t="s">
        <v>330</v>
      </c>
      <c r="L415" s="14"/>
    </row>
    <row r="416" spans="1:13" x14ac:dyDescent="0.25">
      <c r="A416" s="2"/>
      <c r="C416" s="19"/>
      <c r="D416" s="5"/>
      <c r="E416" s="12">
        <v>100</v>
      </c>
      <c r="F416" s="12"/>
      <c r="G416" s="10" t="s">
        <v>605</v>
      </c>
      <c r="H416" s="10" t="s">
        <v>340</v>
      </c>
      <c r="I416" s="10"/>
      <c r="J416" s="10"/>
      <c r="K416" s="12"/>
      <c r="L416" s="12"/>
    </row>
    <row r="417" spans="1:12" x14ac:dyDescent="0.25">
      <c r="A417" s="2"/>
      <c r="B417" s="2"/>
      <c r="C417" s="19"/>
      <c r="D417" s="5"/>
      <c r="E417" s="12">
        <v>90</v>
      </c>
      <c r="F417" s="12"/>
      <c r="G417" s="10"/>
      <c r="H417" s="10" t="s">
        <v>341</v>
      </c>
      <c r="I417" s="10"/>
      <c r="J417" s="10"/>
      <c r="K417" s="12"/>
      <c r="L417" s="12"/>
    </row>
    <row r="418" spans="1:12" x14ac:dyDescent="0.25">
      <c r="A418" s="2"/>
      <c r="B418" s="2"/>
      <c r="C418" s="19"/>
      <c r="D418" s="5"/>
      <c r="E418" s="12">
        <v>80</v>
      </c>
      <c r="F418" s="12"/>
      <c r="G418" s="10"/>
      <c r="H418" s="10" t="s">
        <v>342</v>
      </c>
      <c r="I418" s="10"/>
      <c r="J418" s="10"/>
      <c r="K418" s="12"/>
      <c r="L418" s="12"/>
    </row>
    <row r="419" spans="1:12" x14ac:dyDescent="0.25">
      <c r="A419" s="2"/>
      <c r="B419" s="2"/>
      <c r="C419" s="19"/>
      <c r="D419" s="5"/>
      <c r="E419" s="12">
        <v>0</v>
      </c>
      <c r="F419" s="12"/>
      <c r="G419" s="10" t="s">
        <v>158</v>
      </c>
      <c r="H419" s="10" t="s">
        <v>158</v>
      </c>
      <c r="I419" s="10"/>
      <c r="J419" s="10"/>
      <c r="K419" s="12"/>
      <c r="L419" s="12"/>
    </row>
    <row r="420" spans="1:12" ht="45" x14ac:dyDescent="0.25">
      <c r="A420" s="13" t="s">
        <v>582</v>
      </c>
      <c r="B420" s="13"/>
      <c r="C420" s="14" t="s">
        <v>331</v>
      </c>
      <c r="D420" s="54">
        <v>0.05</v>
      </c>
      <c r="E420" s="14"/>
      <c r="F420" s="13" t="s">
        <v>599</v>
      </c>
      <c r="G420" s="15"/>
      <c r="H420" s="15"/>
      <c r="I420" s="15"/>
      <c r="J420" s="15" t="s">
        <v>482</v>
      </c>
      <c r="K420" s="14" t="s">
        <v>331</v>
      </c>
      <c r="L420" s="14"/>
    </row>
    <row r="421" spans="1:12" x14ac:dyDescent="0.25">
      <c r="A421" s="2"/>
      <c r="B421" s="2"/>
      <c r="C421" s="19"/>
      <c r="D421" s="66"/>
      <c r="E421" s="12">
        <v>100</v>
      </c>
      <c r="F421" s="12"/>
      <c r="G421" s="10" t="s">
        <v>605</v>
      </c>
      <c r="H421" s="10" t="s">
        <v>340</v>
      </c>
      <c r="I421" s="10"/>
      <c r="J421" s="10"/>
      <c r="K421" s="12"/>
      <c r="L421" s="12"/>
    </row>
    <row r="422" spans="1:12" x14ac:dyDescent="0.25">
      <c r="A422" s="2"/>
      <c r="B422" s="2"/>
      <c r="C422" s="19"/>
      <c r="D422" s="66"/>
      <c r="E422" s="12">
        <v>90</v>
      </c>
      <c r="F422" s="12"/>
      <c r="G422" s="10"/>
      <c r="H422" s="10" t="s">
        <v>341</v>
      </c>
      <c r="I422" s="10"/>
      <c r="J422" s="10"/>
      <c r="K422" s="12"/>
      <c r="L422" s="12"/>
    </row>
    <row r="423" spans="1:12" x14ac:dyDescent="0.25">
      <c r="A423" s="2"/>
      <c r="B423" s="2"/>
      <c r="C423" s="19"/>
      <c r="D423" s="66"/>
      <c r="E423" s="12">
        <v>80</v>
      </c>
      <c r="F423" s="12"/>
      <c r="G423" s="10"/>
      <c r="H423" s="10" t="s">
        <v>342</v>
      </c>
      <c r="I423" s="10"/>
      <c r="J423" s="10"/>
      <c r="K423" s="12"/>
      <c r="L423" s="12"/>
    </row>
    <row r="424" spans="1:12" x14ac:dyDescent="0.25">
      <c r="A424" s="2"/>
      <c r="B424" s="2"/>
      <c r="C424" s="19"/>
      <c r="D424" s="66"/>
      <c r="E424" s="12">
        <v>0</v>
      </c>
      <c r="F424" s="12"/>
      <c r="G424" s="10" t="s">
        <v>158</v>
      </c>
      <c r="H424" s="10" t="s">
        <v>158</v>
      </c>
      <c r="I424" s="10"/>
      <c r="J424" s="10"/>
      <c r="K424" s="12"/>
      <c r="L424" s="12"/>
    </row>
    <row r="425" spans="1:12" ht="45" x14ac:dyDescent="0.25">
      <c r="A425" s="13" t="s">
        <v>583</v>
      </c>
      <c r="B425" s="13"/>
      <c r="C425" s="14" t="s">
        <v>332</v>
      </c>
      <c r="D425" s="54">
        <v>0.05</v>
      </c>
      <c r="E425" s="14"/>
      <c r="F425" s="13" t="s">
        <v>600</v>
      </c>
      <c r="G425" s="15"/>
      <c r="H425" s="15"/>
      <c r="I425" s="15"/>
      <c r="J425" s="15" t="s">
        <v>483</v>
      </c>
      <c r="K425" s="14" t="s">
        <v>332</v>
      </c>
      <c r="L425" s="14"/>
    </row>
    <row r="426" spans="1:12" x14ac:dyDescent="0.25">
      <c r="A426" s="2"/>
      <c r="B426" s="2"/>
      <c r="C426" s="19"/>
      <c r="D426" s="66"/>
      <c r="E426" s="12">
        <v>100</v>
      </c>
      <c r="F426" s="12"/>
      <c r="G426" s="10" t="s">
        <v>605</v>
      </c>
      <c r="H426" s="10" t="s">
        <v>340</v>
      </c>
      <c r="I426" s="10"/>
      <c r="J426" s="10"/>
      <c r="K426" s="12"/>
      <c r="L426" s="12"/>
    </row>
    <row r="427" spans="1:12" x14ac:dyDescent="0.25">
      <c r="A427" s="2"/>
      <c r="B427" s="2"/>
      <c r="C427" s="19"/>
      <c r="D427" s="66"/>
      <c r="E427" s="12">
        <v>90</v>
      </c>
      <c r="F427" s="12"/>
      <c r="G427" s="10"/>
      <c r="H427" s="10" t="s">
        <v>341</v>
      </c>
      <c r="I427" s="10"/>
      <c r="J427" s="10"/>
      <c r="K427" s="12"/>
      <c r="L427" s="12"/>
    </row>
    <row r="428" spans="1:12" x14ac:dyDescent="0.25">
      <c r="A428" s="2"/>
      <c r="B428" s="2"/>
      <c r="C428" s="19"/>
      <c r="D428" s="66"/>
      <c r="E428" s="12">
        <v>80</v>
      </c>
      <c r="F428" s="12"/>
      <c r="G428" s="10"/>
      <c r="H428" s="10" t="s">
        <v>342</v>
      </c>
      <c r="I428" s="10"/>
      <c r="J428" s="10"/>
      <c r="K428" s="12"/>
      <c r="L428" s="12"/>
    </row>
    <row r="429" spans="1:12" x14ac:dyDescent="0.25">
      <c r="A429" s="2"/>
      <c r="B429" s="2"/>
      <c r="C429" s="19"/>
      <c r="D429" s="66"/>
      <c r="E429" s="12">
        <v>0</v>
      </c>
      <c r="F429" s="12"/>
      <c r="G429" s="10" t="s">
        <v>158</v>
      </c>
      <c r="H429" s="10" t="s">
        <v>158</v>
      </c>
      <c r="I429" s="10"/>
      <c r="J429" s="10"/>
      <c r="K429" s="12"/>
      <c r="L429" s="12"/>
    </row>
    <row r="430" spans="1:12" ht="63.75" customHeight="1" x14ac:dyDescent="0.25">
      <c r="A430" s="13" t="s">
        <v>584</v>
      </c>
      <c r="B430" s="14"/>
      <c r="C430" s="14" t="s">
        <v>665</v>
      </c>
      <c r="D430" s="54">
        <v>0.1</v>
      </c>
      <c r="E430" s="34"/>
      <c r="F430" s="13" t="s">
        <v>606</v>
      </c>
      <c r="G430" s="15"/>
      <c r="H430" s="15"/>
      <c r="I430" s="15"/>
      <c r="J430" s="15" t="s">
        <v>484</v>
      </c>
      <c r="K430" s="14" t="s">
        <v>359</v>
      </c>
      <c r="L430" s="14" t="s">
        <v>149</v>
      </c>
    </row>
    <row r="431" spans="1:12" ht="63.75" customHeight="1" x14ac:dyDescent="0.25">
      <c r="A431" s="13"/>
      <c r="B431" s="14"/>
      <c r="C431" s="14"/>
      <c r="D431" s="54"/>
      <c r="E431" s="14"/>
      <c r="F431" s="13"/>
      <c r="G431" s="15"/>
      <c r="H431" s="15"/>
      <c r="I431" s="15"/>
      <c r="J431" s="15" t="s">
        <v>485</v>
      </c>
      <c r="K431" s="14" t="s">
        <v>276</v>
      </c>
      <c r="L431" s="14" t="s">
        <v>42</v>
      </c>
    </row>
    <row r="432" spans="1:12" x14ac:dyDescent="0.25">
      <c r="A432" s="2"/>
      <c r="B432" s="2"/>
      <c r="C432" s="12"/>
      <c r="D432" s="5"/>
      <c r="E432" s="12">
        <v>0</v>
      </c>
      <c r="F432" s="12"/>
      <c r="G432" s="10" t="s">
        <v>38</v>
      </c>
      <c r="H432" s="10">
        <v>0</v>
      </c>
      <c r="I432" s="10" t="s">
        <v>39</v>
      </c>
      <c r="J432" s="10">
        <v>40</v>
      </c>
      <c r="K432" s="19"/>
      <c r="L432" s="12"/>
    </row>
    <row r="433" spans="1:12" x14ac:dyDescent="0.25">
      <c r="A433" s="2"/>
      <c r="B433" s="2"/>
      <c r="C433" s="12"/>
      <c r="D433" s="5"/>
      <c r="E433" s="12">
        <v>50</v>
      </c>
      <c r="F433" s="12"/>
      <c r="G433" s="10" t="s">
        <v>38</v>
      </c>
      <c r="H433" s="10">
        <v>41</v>
      </c>
      <c r="I433" s="10" t="s">
        <v>39</v>
      </c>
      <c r="J433" s="10">
        <v>60</v>
      </c>
      <c r="K433" s="12"/>
      <c r="L433" s="12"/>
    </row>
    <row r="434" spans="1:12" x14ac:dyDescent="0.25">
      <c r="A434" s="2"/>
      <c r="B434" s="2"/>
      <c r="C434" s="12"/>
      <c r="D434" s="5"/>
      <c r="E434" s="12">
        <v>100</v>
      </c>
      <c r="F434" s="12"/>
      <c r="G434" s="10" t="s">
        <v>38</v>
      </c>
      <c r="H434" s="10">
        <v>61</v>
      </c>
      <c r="I434" s="10" t="s">
        <v>39</v>
      </c>
      <c r="J434" s="10">
        <v>100</v>
      </c>
      <c r="K434" s="12"/>
      <c r="L434" s="12"/>
    </row>
    <row r="435" spans="1:12" ht="30" x14ac:dyDescent="0.25">
      <c r="A435" s="13" t="s">
        <v>585</v>
      </c>
      <c r="B435" s="14"/>
      <c r="C435" s="14" t="s">
        <v>337</v>
      </c>
      <c r="D435" s="54">
        <v>0.1</v>
      </c>
      <c r="E435" s="34"/>
      <c r="F435" s="13" t="s">
        <v>607</v>
      </c>
      <c r="G435" s="15"/>
      <c r="H435" s="15"/>
      <c r="I435" s="15"/>
      <c r="J435" s="15" t="s">
        <v>590</v>
      </c>
      <c r="K435" s="14" t="s">
        <v>339</v>
      </c>
      <c r="L435" s="14" t="s">
        <v>338</v>
      </c>
    </row>
    <row r="436" spans="1:12" x14ac:dyDescent="0.25">
      <c r="A436" s="13"/>
      <c r="B436" s="14"/>
      <c r="C436" s="14"/>
      <c r="D436" s="54"/>
      <c r="E436" s="14"/>
      <c r="F436" s="13"/>
      <c r="G436" s="15"/>
      <c r="H436" s="15"/>
      <c r="I436" s="15"/>
      <c r="J436" s="15" t="s">
        <v>591</v>
      </c>
      <c r="K436" s="14" t="s">
        <v>336</v>
      </c>
      <c r="L436" s="14"/>
    </row>
    <row r="437" spans="1:12" x14ac:dyDescent="0.25">
      <c r="A437" s="2"/>
      <c r="B437" s="2"/>
      <c r="C437" s="12"/>
      <c r="D437" s="5"/>
      <c r="E437" s="12">
        <v>100</v>
      </c>
      <c r="F437" s="12"/>
      <c r="G437" s="10" t="s">
        <v>38</v>
      </c>
      <c r="H437" s="10">
        <v>0</v>
      </c>
      <c r="I437" s="10" t="s">
        <v>39</v>
      </c>
      <c r="J437" s="10">
        <v>10</v>
      </c>
      <c r="K437" s="19"/>
      <c r="L437" s="12"/>
    </row>
    <row r="438" spans="1:12" x14ac:dyDescent="0.25">
      <c r="A438" s="2"/>
      <c r="B438" s="2"/>
      <c r="C438" s="12"/>
      <c r="D438" s="5"/>
      <c r="E438" s="12">
        <v>50</v>
      </c>
      <c r="F438" s="12"/>
      <c r="G438" s="10" t="s">
        <v>38</v>
      </c>
      <c r="H438" s="10">
        <v>11</v>
      </c>
      <c r="I438" s="10" t="s">
        <v>39</v>
      </c>
      <c r="J438" s="10">
        <v>15</v>
      </c>
      <c r="K438" s="19"/>
      <c r="L438" s="12"/>
    </row>
    <row r="439" spans="1:12" x14ac:dyDescent="0.25">
      <c r="A439" s="2"/>
      <c r="B439" s="2"/>
      <c r="C439" s="12"/>
      <c r="D439" s="5"/>
      <c r="E439" s="12">
        <v>0</v>
      </c>
      <c r="F439" s="12"/>
      <c r="G439" s="10" t="s">
        <v>38</v>
      </c>
      <c r="H439" s="10">
        <v>16</v>
      </c>
      <c r="I439" s="10" t="s">
        <v>39</v>
      </c>
      <c r="J439" s="10"/>
      <c r="K439" s="19"/>
      <c r="L439" s="12"/>
    </row>
    <row r="440" spans="1:12" ht="45" x14ac:dyDescent="0.25">
      <c r="A440" s="13" t="s">
        <v>586</v>
      </c>
      <c r="B440" s="14"/>
      <c r="C440" s="14" t="s">
        <v>608</v>
      </c>
      <c r="D440" s="54">
        <v>0.1</v>
      </c>
      <c r="E440" s="34"/>
      <c r="F440" s="13" t="s">
        <v>691</v>
      </c>
      <c r="G440" s="14"/>
      <c r="H440" s="14"/>
      <c r="I440" s="14"/>
      <c r="J440" s="15" t="s">
        <v>592</v>
      </c>
      <c r="K440" s="14" t="s">
        <v>360</v>
      </c>
      <c r="L440" s="14" t="s">
        <v>338</v>
      </c>
    </row>
    <row r="441" spans="1:12" x14ac:dyDescent="0.25">
      <c r="A441" s="2"/>
      <c r="B441" s="2"/>
      <c r="C441" s="12"/>
      <c r="D441" s="5"/>
      <c r="E441" s="12">
        <v>100</v>
      </c>
      <c r="F441" s="12"/>
      <c r="G441" s="10" t="s">
        <v>38</v>
      </c>
      <c r="H441" s="10">
        <v>0</v>
      </c>
      <c r="I441" s="10" t="s">
        <v>39</v>
      </c>
      <c r="J441" s="10">
        <v>5</v>
      </c>
      <c r="K441" s="12"/>
      <c r="L441" s="12"/>
    </row>
    <row r="442" spans="1:12" x14ac:dyDescent="0.25">
      <c r="A442" s="2"/>
      <c r="B442" s="2"/>
      <c r="C442" s="12"/>
      <c r="D442" s="5"/>
      <c r="E442" s="12">
        <v>50</v>
      </c>
      <c r="F442" s="12"/>
      <c r="G442" s="10" t="s">
        <v>38</v>
      </c>
      <c r="H442" s="10">
        <v>6</v>
      </c>
      <c r="I442" s="10" t="s">
        <v>39</v>
      </c>
      <c r="J442" s="10">
        <v>10</v>
      </c>
      <c r="K442" s="12"/>
      <c r="L442" s="12"/>
    </row>
    <row r="443" spans="1:12" x14ac:dyDescent="0.25">
      <c r="A443" s="2"/>
      <c r="B443" s="2"/>
      <c r="C443" s="12"/>
      <c r="D443" s="5"/>
      <c r="E443" s="12">
        <v>0</v>
      </c>
      <c r="F443" s="12"/>
      <c r="G443" s="10" t="s">
        <v>38</v>
      </c>
      <c r="H443" s="10">
        <v>11</v>
      </c>
      <c r="I443" s="10" t="s">
        <v>39</v>
      </c>
      <c r="J443" s="10"/>
      <c r="K443" s="12"/>
      <c r="L443" s="12"/>
    </row>
    <row r="444" spans="1:12" ht="90" x14ac:dyDescent="0.25">
      <c r="A444" s="13" t="s">
        <v>587</v>
      </c>
      <c r="B444" s="14"/>
      <c r="C444" s="14" t="s">
        <v>576</v>
      </c>
      <c r="D444" s="54">
        <v>0.1</v>
      </c>
      <c r="E444" s="14"/>
      <c r="F444" s="13" t="s">
        <v>602</v>
      </c>
      <c r="G444" s="14"/>
      <c r="H444" s="15"/>
      <c r="I444" s="14"/>
      <c r="J444" s="15" t="s">
        <v>593</v>
      </c>
      <c r="K444" s="14" t="s">
        <v>576</v>
      </c>
      <c r="L444" s="14"/>
    </row>
    <row r="445" spans="1:12" x14ac:dyDescent="0.25">
      <c r="A445" s="2"/>
      <c r="B445" s="2"/>
      <c r="C445" s="12"/>
      <c r="D445" s="5"/>
      <c r="E445" s="12">
        <v>0</v>
      </c>
      <c r="F445" s="12"/>
      <c r="G445" s="10" t="s">
        <v>615</v>
      </c>
      <c r="H445" s="10">
        <v>100</v>
      </c>
      <c r="I445" s="10"/>
      <c r="J445" s="10"/>
      <c r="K445" s="12"/>
      <c r="L445" s="12"/>
    </row>
    <row r="446" spans="1:12" x14ac:dyDescent="0.25">
      <c r="A446" s="2"/>
      <c r="B446" s="2"/>
      <c r="C446" s="12"/>
      <c r="D446" s="5"/>
      <c r="E446" s="12">
        <v>100</v>
      </c>
      <c r="F446" s="12"/>
      <c r="G446" s="10"/>
      <c r="H446" s="10">
        <v>100</v>
      </c>
      <c r="I446" s="10"/>
      <c r="J446" s="10"/>
      <c r="K446" s="12"/>
      <c r="L446" s="12"/>
    </row>
    <row r="447" spans="1:12" ht="30" x14ac:dyDescent="0.25">
      <c r="A447" s="13" t="s">
        <v>588</v>
      </c>
      <c r="B447" s="14"/>
      <c r="C447" s="14" t="s">
        <v>577</v>
      </c>
      <c r="D447" s="54">
        <v>0.1</v>
      </c>
      <c r="E447" s="34"/>
      <c r="F447" s="13" t="s">
        <v>603</v>
      </c>
      <c r="G447" s="14"/>
      <c r="H447" s="14"/>
      <c r="I447" s="14"/>
      <c r="J447" s="15" t="s">
        <v>594</v>
      </c>
      <c r="K447" s="14" t="s">
        <v>577</v>
      </c>
      <c r="L447" s="14"/>
    </row>
    <row r="448" spans="1:12" x14ac:dyDescent="0.25">
      <c r="A448" s="2"/>
      <c r="B448" s="2"/>
      <c r="C448" s="12"/>
      <c r="D448" s="5"/>
      <c r="E448" s="12">
        <v>100</v>
      </c>
      <c r="F448" s="12"/>
      <c r="G448" s="10" t="s">
        <v>38</v>
      </c>
      <c r="H448" s="10">
        <v>0</v>
      </c>
      <c r="I448" s="10" t="s">
        <v>39</v>
      </c>
      <c r="J448" s="10">
        <v>1</v>
      </c>
      <c r="K448" s="12"/>
      <c r="L448" s="12"/>
    </row>
    <row r="449" spans="1:12" x14ac:dyDescent="0.25">
      <c r="A449" s="2"/>
      <c r="B449" s="2"/>
      <c r="C449" s="12"/>
      <c r="D449" s="5"/>
      <c r="E449" s="12">
        <v>50</v>
      </c>
      <c r="F449" s="12"/>
      <c r="G449" s="10" t="s">
        <v>38</v>
      </c>
      <c r="H449" s="10">
        <v>2</v>
      </c>
      <c r="I449" s="10" t="s">
        <v>39</v>
      </c>
      <c r="J449" s="10">
        <v>3</v>
      </c>
      <c r="K449" s="12"/>
      <c r="L449" s="12"/>
    </row>
    <row r="450" spans="1:12" x14ac:dyDescent="0.25">
      <c r="A450" s="2"/>
      <c r="B450" s="2"/>
      <c r="C450" s="12"/>
      <c r="D450" s="5"/>
      <c r="E450" s="12">
        <v>0</v>
      </c>
      <c r="F450" s="12"/>
      <c r="G450" s="10" t="s">
        <v>38</v>
      </c>
      <c r="H450" s="10">
        <v>4</v>
      </c>
      <c r="I450" s="10" t="s">
        <v>39</v>
      </c>
      <c r="J450" s="10"/>
      <c r="K450" s="12"/>
      <c r="L450" s="12"/>
    </row>
    <row r="451" spans="1:12" ht="45" x14ac:dyDescent="0.25">
      <c r="A451" s="13" t="s">
        <v>589</v>
      </c>
      <c r="B451" s="14"/>
      <c r="C451" s="14" t="s">
        <v>578</v>
      </c>
      <c r="D451" s="54">
        <v>0.1</v>
      </c>
      <c r="E451" s="34"/>
      <c r="F451" s="13" t="s">
        <v>604</v>
      </c>
      <c r="G451" s="14"/>
      <c r="H451" s="14"/>
      <c r="I451" s="14"/>
      <c r="J451" s="15" t="s">
        <v>601</v>
      </c>
      <c r="K451" s="14" t="s">
        <v>578</v>
      </c>
      <c r="L451" s="14"/>
    </row>
    <row r="452" spans="1:12" x14ac:dyDescent="0.25">
      <c r="A452" s="2"/>
      <c r="B452" s="2"/>
      <c r="C452" s="12"/>
      <c r="D452" s="5"/>
      <c r="E452" s="12">
        <v>100</v>
      </c>
      <c r="F452" s="12"/>
      <c r="G452" s="10" t="s">
        <v>38</v>
      </c>
      <c r="H452" s="10">
        <v>0</v>
      </c>
      <c r="I452" s="10" t="s">
        <v>39</v>
      </c>
      <c r="J452" s="10">
        <v>1</v>
      </c>
      <c r="K452" s="12"/>
      <c r="L452" s="12"/>
    </row>
    <row r="453" spans="1:12" x14ac:dyDescent="0.25">
      <c r="A453" s="2"/>
      <c r="B453" s="2"/>
      <c r="C453" s="12"/>
      <c r="D453" s="5"/>
      <c r="E453" s="12">
        <v>50</v>
      </c>
      <c r="F453" s="12"/>
      <c r="G453" s="10" t="s">
        <v>38</v>
      </c>
      <c r="H453" s="10">
        <v>2</v>
      </c>
      <c r="I453" s="10" t="s">
        <v>39</v>
      </c>
      <c r="J453" s="10">
        <v>3</v>
      </c>
      <c r="K453" s="12"/>
      <c r="L453" s="12"/>
    </row>
    <row r="454" spans="1:12" x14ac:dyDescent="0.25">
      <c r="A454" s="2"/>
      <c r="B454" s="2"/>
      <c r="C454" s="2"/>
      <c r="D454" s="5"/>
      <c r="E454" s="12">
        <v>0</v>
      </c>
      <c r="F454" s="2"/>
      <c r="G454" s="10" t="s">
        <v>38</v>
      </c>
      <c r="H454" s="10">
        <v>4</v>
      </c>
      <c r="I454" s="10" t="s">
        <v>39</v>
      </c>
      <c r="J454" s="10"/>
      <c r="K454" s="2"/>
      <c r="L454" s="2"/>
    </row>
  </sheetData>
  <mergeCells count="2">
    <mergeCell ref="H3:J3"/>
    <mergeCell ref="A1:L1"/>
  </mergeCells>
  <conditionalFormatting sqref="D5">
    <cfRule type="cellIs" dxfId="0" priority="11" operator="not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outlinePr summaryBelow="0" summaryRight="0"/>
  </sheetPr>
  <dimension ref="A1:E138"/>
  <sheetViews>
    <sheetView zoomScale="70" zoomScaleNormal="70" workbookViewId="0">
      <selection activeCell="J7" sqref="J7"/>
    </sheetView>
  </sheetViews>
  <sheetFormatPr defaultColWidth="9.140625" defaultRowHeight="15" x14ac:dyDescent="0.25"/>
  <cols>
    <col min="1" max="1" width="7.7109375" style="58" customWidth="1"/>
    <col min="2" max="2" width="9.85546875" style="56" customWidth="1"/>
    <col min="3" max="3" width="76.85546875" style="121" customWidth="1"/>
    <col min="4" max="4" width="12.140625" style="71" customWidth="1"/>
    <col min="5" max="5" width="19.7109375" style="73" customWidth="1"/>
    <col min="6" max="16384" width="9.140625" style="57"/>
  </cols>
  <sheetData>
    <row r="1" spans="1:5" ht="20.25" x14ac:dyDescent="0.25">
      <c r="A1" s="91" t="s">
        <v>666</v>
      </c>
      <c r="B1" s="59"/>
      <c r="C1" s="120"/>
      <c r="D1" s="116"/>
      <c r="E1" s="72"/>
    </row>
    <row r="2" spans="1:5" x14ac:dyDescent="0.25">
      <c r="D2" s="119"/>
    </row>
    <row r="3" spans="1:5" s="103" customFormat="1" ht="40.5" customHeight="1" x14ac:dyDescent="0.25">
      <c r="A3" s="94"/>
      <c r="B3" s="93"/>
      <c r="C3" s="93"/>
      <c r="D3" s="118"/>
      <c r="E3" s="109" t="str">
        <f>'ИИД (отч.)'!D3</f>
        <v>Итум-Калинский МР</v>
      </c>
    </row>
    <row r="4" spans="1:5" s="103" customFormat="1" ht="57" x14ac:dyDescent="0.25">
      <c r="A4" s="94" t="s">
        <v>0</v>
      </c>
      <c r="B4" s="93" t="s">
        <v>18</v>
      </c>
      <c r="C4" s="93" t="s">
        <v>24</v>
      </c>
      <c r="D4" s="118" t="s">
        <v>25</v>
      </c>
      <c r="E4" s="109" t="str">
        <f>'ИД Свод'!E4</f>
        <v>Детский сад №1 «Цветы жизни» с. Итум-Кали</v>
      </c>
    </row>
    <row r="5" spans="1:5" x14ac:dyDescent="0.25">
      <c r="A5" s="6"/>
      <c r="B5" s="55"/>
      <c r="C5" s="122"/>
      <c r="D5" s="110"/>
      <c r="E5" s="78"/>
    </row>
    <row r="6" spans="1:5" ht="30" x14ac:dyDescent="0.25">
      <c r="A6" s="6"/>
      <c r="B6" s="55" t="s">
        <v>19</v>
      </c>
      <c r="C6" s="122"/>
      <c r="D6" s="123"/>
      <c r="E6" s="124">
        <f t="shared" ref="E6" si="0">E7+E20+E26+E43+E72+E77+E99</f>
        <v>57.582999999999998</v>
      </c>
    </row>
    <row r="7" spans="1:5" x14ac:dyDescent="0.25">
      <c r="A7" s="60"/>
      <c r="B7" s="96" t="str">
        <f>'Методика оценки (отч.)'!A6</f>
        <v>К1</v>
      </c>
      <c r="C7" s="96" t="str">
        <f>'Методика оценки (отч.)'!B6</f>
        <v>Группа критериев 1. Качество образовательного процесса</v>
      </c>
      <c r="D7" s="111">
        <f>'Методика оценки (отч.)'!D6</f>
        <v>0.2</v>
      </c>
      <c r="E7" s="105">
        <f t="shared" ref="E7" si="1">SUM(E8:E19)*$D$7</f>
        <v>8</v>
      </c>
    </row>
    <row r="8" spans="1:5" ht="30" x14ac:dyDescent="0.25">
      <c r="A8" s="2"/>
      <c r="B8" s="83" t="str">
        <f>'Методика оценки (отч.)'!A7</f>
        <v>К1.1.</v>
      </c>
      <c r="C8" s="82" t="str">
        <f>'Методика оценки (отч.)'!C7</f>
        <v>Наличие воспитанников, ставших победителями муниципальных, региональных, всероссийских или международных массовых мероприятий в отчетном году</v>
      </c>
      <c r="D8" s="112">
        <f>'Методика оценки (отч.)'!D7</f>
        <v>0.05</v>
      </c>
      <c r="E8" s="78">
        <f>(IF('ИД Свод'!E6='Методика оценки (отч.)'!$H$8,'Методика оценки (отч.)'!$E$8,IF('ИД Свод'!E6='Методика оценки (отч.)'!$H$9,'Методика оценки (отч.)'!$E$9,IF('ИД Свод'!E6='Методика оценки (отч.)'!$H$10,'Методика оценки (отч.)'!$E$10,'Методика оценки (отч.)'!$E$11))))*$D$8</f>
        <v>0</v>
      </c>
    </row>
    <row r="9" spans="1:5" ht="30" x14ac:dyDescent="0.25">
      <c r="A9" s="2"/>
      <c r="B9" s="83" t="str">
        <f>'Методика оценки (отч.)'!A12</f>
        <v>К1.2.</v>
      </c>
      <c r="C9" s="82" t="str">
        <f>'Методика оценки (отч.)'!C12</f>
        <v xml:space="preserve">Наличие бесплатного дополнительного образования в ДОО в отчетном году
</v>
      </c>
      <c r="D9" s="112">
        <f>'Методика оценки (отч.)'!D12</f>
        <v>0.1</v>
      </c>
      <c r="E9" s="78">
        <f>(IF('ИД Свод'!E7='Методика оценки (отч.)'!$H$13,'Методика оценки (отч.)'!$E$13,IF('ИД Свод'!E7='Методика оценки (отч.)'!$H$14,'Методика оценки (отч.)'!$E$14,'Методика оценки (отч.)'!$E$13)))*$D$9</f>
        <v>0</v>
      </c>
    </row>
    <row r="10" spans="1:5" ht="30" x14ac:dyDescent="0.25">
      <c r="A10" s="2"/>
      <c r="B10" s="83" t="str">
        <f>'Методика оценки (отч.)'!A15</f>
        <v>К1.3.</v>
      </c>
      <c r="C10" s="82" t="str">
        <f>'Методика оценки (отч.)'!C15</f>
        <v>Количество разновидностей бесплатных кружков и секций в ДОО в отчетном году</v>
      </c>
      <c r="D10" s="112">
        <f>'Методика оценки (отч.)'!D15</f>
        <v>0.05</v>
      </c>
      <c r="E10" s="106">
        <f>(IF('ИД Свод'!E8&lt;='Методика оценки (отч.)'!$J$16,'Методика оценки (отч.)'!$E$16,IF('Методика оценки (отч.)'!$H$17&lt;='ИД Свод'!E8&lt;='Методика оценки (отч.)'!$J$17,'Методика оценки (отч.)'!$E$17,IF('ИД Свод'!E8&gt;='Методика оценки (отч.)'!$H$18,'Методика оценки (отч.)'!$E$18,'Методика оценки (отч.)'!$E$17))))*$D$10</f>
        <v>0</v>
      </c>
    </row>
    <row r="11" spans="1:5" ht="45" x14ac:dyDescent="0.25">
      <c r="A11" s="2"/>
      <c r="B11" s="83" t="str">
        <f>'Методика оценки (отч.)'!A22</f>
        <v>К1.4.</v>
      </c>
      <c r="C11" s="82" t="str">
        <f>'Методика оценки (отч.)'!C22</f>
        <v xml:space="preserve">Доля воспитанников, получающих дополнительное образование бесплатно (в общем числе воспитанников) в отчетном году
</v>
      </c>
      <c r="D11" s="112">
        <f>'Методика оценки (отч.)'!D22</f>
        <v>0.1</v>
      </c>
      <c r="E11" s="70">
        <f>IF('ИД Свод'!E10=0,0,(IF(('ИД Свод'!E9/'ИД Свод'!E10)*100&lt;='Методика оценки (отч.)'!$J$24,'Методика оценки (отч.)'!$E$24,IF('Методика оценки (отч.)'!$H$25&lt;=('ИД Свод'!E9/'ИД Свод'!E10)*100&lt;='Методика оценки (отч.)'!$J$25,'Методика оценки (отч.)'!$E$25,IF(('ИД Свод'!E9/'ИД Свод'!E10)*100&gt;='Методика оценки (отч.)'!$H$26,'Методика оценки (отч.)'!$E$26,'Методика оценки (отч.)'!$E$25))))*$D$11)</f>
        <v>0</v>
      </c>
    </row>
    <row r="12" spans="1:5" ht="30" x14ac:dyDescent="0.25">
      <c r="A12" s="2"/>
      <c r="B12" s="83" t="str">
        <f>'Методика оценки (отч.)'!A35</f>
        <v>К1.5</v>
      </c>
      <c r="C12" s="82" t="str">
        <f>'Методика оценки (отч.)'!C35</f>
        <v>Количество проведенных в ДОО конкурсов, выставок, открытых уроков, демонстрирующих достижения воспитанников, в отчетном году</v>
      </c>
      <c r="D12" s="112">
        <f>'Методика оценки (отч.)'!D35</f>
        <v>0.05</v>
      </c>
      <c r="E12" s="106">
        <f>(IF('ИД Свод'!E11&lt;='Методика оценки (отч.)'!$J$36,'Методика оценки (отч.)'!$E$36,IF('Методика оценки (отч.)'!$H$37&lt;='ИД Свод'!E11&lt;='Методика оценки (отч.)'!$J$37,'Методика оценки (отч.)'!$E$37,IF('ИД Свод'!E11&gt;='Методика оценки (отч.)'!$H$38,'Методика оценки (отч.)'!$E$38,'Методика оценки (отч.)'!$E$37))))*$D$12</f>
        <v>0</v>
      </c>
    </row>
    <row r="13" spans="1:5" ht="30" x14ac:dyDescent="0.25">
      <c r="A13" s="2"/>
      <c r="B13" s="83" t="str">
        <f>'Методика оценки (отч.)'!A39</f>
        <v>К1.6</v>
      </c>
      <c r="C13" s="82" t="str">
        <f>'Методика оценки (отч.)'!C39</f>
        <v>Количество познавательных мероприятий, проведенных ДОО совместно с родителями воспитанников, в отчетном году</v>
      </c>
      <c r="D13" s="112">
        <f>'Методика оценки (отч.)'!D39</f>
        <v>0.1</v>
      </c>
      <c r="E13" s="106">
        <f>(IF('ИД Свод'!E12&lt;='Методика оценки (отч.)'!$J$40,'Методика оценки (отч.)'!$E$40,IF('Методика оценки (отч.)'!$H$41&lt;='ИД Свод'!E12&lt;='Методика оценки (отч.)'!$J$41,'Методика оценки (отч.)'!$E$41,IF('ИД Свод'!E12&gt;='Методика оценки (отч.)'!$H$42,'Методика оценки (отч.)'!$E$42,'Методика оценки (отч.)'!$E$41))))*$D$13</f>
        <v>10</v>
      </c>
    </row>
    <row r="14" spans="1:5" ht="30" x14ac:dyDescent="0.25">
      <c r="A14" s="2"/>
      <c r="B14" s="83" t="str">
        <f>'Методика оценки (отч.)'!A46</f>
        <v>К1.7</v>
      </c>
      <c r="C14" s="82" t="str">
        <f>'Методика оценки (отч.)'!C46</f>
        <v>Количество разновидностей партнерских организаций, с которыми ДОО реализует совместные познавательные мероприятия</v>
      </c>
      <c r="D14" s="112">
        <f>'Методика оценки (отч.)'!D46</f>
        <v>0.1</v>
      </c>
      <c r="E14" s="78">
        <f>(IF('ИД Свод'!E13&lt;='Методика оценки (отч.)'!$J$47,'Методика оценки (отч.)'!$E$47,IF('Методика оценки (отч.)'!$H$48&lt;='ИД Свод'!E13&lt;='Методика оценки (отч.)'!$J$48,'Методика оценки (отч.)'!$E$48,IF('ИД Свод'!E13&gt;='Методика оценки (отч.)'!$H$49,'Методика оценки (отч.)'!$E$49,'Методика оценки (отч.)'!$E$48))))*$D$14</f>
        <v>5</v>
      </c>
    </row>
    <row r="15" spans="1:5" ht="30" x14ac:dyDescent="0.25">
      <c r="A15" s="2"/>
      <c r="B15" s="83" t="str">
        <f>'Методика оценки (отч.)'!A51</f>
        <v>К1.8</v>
      </c>
      <c r="C15" s="79" t="str">
        <f>'Методика оценки (отч.)'!C51</f>
        <v>Количество используемых в ДОО вариативных форм дошкольного образования в отчетном году</v>
      </c>
      <c r="D15" s="112">
        <f>'Методика оценки (отч.)'!D51</f>
        <v>0.1</v>
      </c>
      <c r="E15" s="106">
        <f>(IF('ИД Свод'!E14&lt;='Методика оценки (отч.)'!$J$52,'Методика оценки (отч.)'!$E$52,IF('Методика оценки (отч.)'!$H$53&lt;='ИД Свод'!E14&lt;='Методика оценки (отч.)'!$J$53,'Методика оценки (отч.)'!$E$53,IF('ИД Свод'!E14&gt;='Методика оценки (отч.)'!$H$54,'Методика оценки (отч.)'!$E$54,'Методика оценки (отч.)'!$E$53))))*$D$15</f>
        <v>5</v>
      </c>
    </row>
    <row r="16" spans="1:5" ht="45" x14ac:dyDescent="0.25">
      <c r="A16" s="2"/>
      <c r="B16" s="83" t="str">
        <f>'Методика оценки (отч.)'!A65</f>
        <v>К1.9</v>
      </c>
      <c r="C16" s="79" t="str">
        <f>'Методика оценки (отч.)'!C65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D16" s="112">
        <f>'Методика оценки (отч.)'!D65</f>
        <v>0.1</v>
      </c>
      <c r="E16" s="106">
        <f>(IF('ИД Свод'!E15='Методика оценки (отч.)'!$H$66,'Методика оценки (отч.)'!$E$66,IF('ИД Свод'!E15='Методика оценки (отч.)'!$H$67,'Методика оценки (отч.)'!$E$67,'Методика оценки (отч.)'!$E$66)))*$D$16</f>
        <v>10</v>
      </c>
    </row>
    <row r="17" spans="1:5" ht="30" x14ac:dyDescent="0.25">
      <c r="A17" s="2"/>
      <c r="B17" s="83" t="str">
        <f>'Методика оценки (отч.)'!A70</f>
        <v>К1.10</v>
      </c>
      <c r="C17" s="82" t="str">
        <f>'Методика оценки (отч.)'!C70</f>
        <v>Использование специализированных методик работы с разновозрастными группами (зафиксированных в образовательной программе ДОО)</v>
      </c>
      <c r="D17" s="112">
        <f>'Методика оценки (отч.)'!D70</f>
        <v>0.05</v>
      </c>
      <c r="E17" s="106">
        <f>(IF('ИД Свод'!E17='Методика оценки (отч.)'!$H$71,'Методика оценки (отч.)'!$E$71,IF('ИД Свод'!E17='Методика оценки (отч.)'!$H$72,'Методика оценки (отч.)'!$E$72,'Методика оценки (отч.)'!$E$71)))*$D$17</f>
        <v>5</v>
      </c>
    </row>
    <row r="18" spans="1:5" ht="60" x14ac:dyDescent="0.25">
      <c r="A18" s="2"/>
      <c r="B18" s="83" t="str">
        <f>'Методика оценки (отч.)'!A73</f>
        <v>К1.11</v>
      </c>
      <c r="C18" s="82" t="str">
        <f>'Методика оценки (отч.)'!C73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8" s="112">
        <f>'Методика оценки (отч.)'!D73</f>
        <v>0.1</v>
      </c>
      <c r="E18" s="106">
        <f>(IF('ИД Свод'!E18&lt;='Методика оценки (отч.)'!$J$74,'Методика оценки (отч.)'!$E$74,IF('Методика оценки (отч.)'!$H$75&lt;='ИД Свод'!E18&lt;='Методика оценки (отч.)'!$J$75,'Методика оценки (отч.)'!$E$75,IF('ИД Свод'!E18&gt;='Методика оценки (отч.)'!$H$76,'Методика оценки (отч.)'!$E$76,'Методика оценки (отч.)'!$E$75))))*$D$18</f>
        <v>5</v>
      </c>
    </row>
    <row r="19" spans="1:5" ht="45" x14ac:dyDescent="0.25">
      <c r="A19" s="2"/>
      <c r="B19" s="83" t="str">
        <f>'Методика оценки (отч.)'!A79</f>
        <v>К1.12</v>
      </c>
      <c r="C19" s="82" t="str">
        <f>'Методика оценки (отч.)'!C79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D19" s="112">
        <f>'Методика оценки (отч.)'!D79</f>
        <v>0.1</v>
      </c>
      <c r="E19" s="106">
        <f>(IF('ИД Свод'!E19='Методика оценки (отч.)'!$H$80,'Методика оценки (отч.)'!$E$80,IF('ИД Свод'!E19='Методика оценки (отч.)'!$H$81,'Методика оценки (отч.)'!$E$81,'Методика оценки (отч.)'!$E$80)))*$D$19</f>
        <v>0</v>
      </c>
    </row>
    <row r="20" spans="1:5" ht="30" x14ac:dyDescent="0.25">
      <c r="A20" s="60"/>
      <c r="B20" s="95" t="str">
        <f>'Методика оценки (отч.)'!A82</f>
        <v>К2</v>
      </c>
      <c r="C20" s="96" t="str">
        <f>'Методика оценки (отч.)'!B82</f>
        <v>Группа критериев 2. Качество услуг по присмотру и уходу за детьми (содержание детей, обеспечение питанием и т.п.)</v>
      </c>
      <c r="D20" s="111">
        <f>'Методика оценки (отч.)'!D82</f>
        <v>0.15</v>
      </c>
      <c r="E20" s="105">
        <f t="shared" ref="E20" si="2">SUM(E21:E25)*$D$20</f>
        <v>15</v>
      </c>
    </row>
    <row r="21" spans="1:5" ht="30" x14ac:dyDescent="0.25">
      <c r="A21" s="2"/>
      <c r="B21" s="83" t="str">
        <f>'Методика оценки (отч.)'!A83</f>
        <v>К2.1.</v>
      </c>
      <c r="C21" s="79" t="str">
        <f>'Методика оценки (отч.)'!C83</f>
        <v>Среднее количество дней, пропущенных одним воспитанником ДОО по болезни, в отчётном году</v>
      </c>
      <c r="D21" s="112">
        <f>'Методика оценки (отч.)'!D83</f>
        <v>0.2</v>
      </c>
      <c r="E21" s="106">
        <f>IF('ИД Свод'!E10=0,0,(IF('ИД Свод'!E20/'ИД Свод'!E10&gt;='Методика оценки (отч.)'!$H$85,'Методика оценки (отч.)'!$E$85,IF('Методика оценки (отч.)'!$H$86&lt;='ИД Свод'!E20/'ИД Свод'!E10&lt;='Методика оценки (отч.)'!$J$86,'Методика оценки (отч.)'!$E$86,IF('ИД Свод'!E20/'ИД Свод'!E10&lt;='Методика оценки (отч.)'!$J$87,'Методика оценки (отч.)'!$E$87,'Методика оценки (отч.)'!$E$86))))*$D$21)</f>
        <v>20</v>
      </c>
    </row>
    <row r="22" spans="1:5" ht="45" x14ac:dyDescent="0.25">
      <c r="A22" s="2"/>
      <c r="B22" s="83" t="str">
        <f>'Методика оценки (отч.)'!A88</f>
        <v>К2.2.</v>
      </c>
      <c r="C22" s="82" t="str">
        <f>'Методика оценки (отч.)'!C88</f>
        <v>Количество несчастных случаев, отравлений и травм, полученных воспитанниками во время пребывания в ДОО (на 100 воcпитанников) в отчётном году</v>
      </c>
      <c r="D22" s="112">
        <f>'Методика оценки (отч.)'!D88</f>
        <v>0.2</v>
      </c>
      <c r="E22" s="106">
        <f>IF('ИД Свод'!E10=0,0,(IF((('ИД Свод'!E21/'ИД Свод'!E10)*100)&gt;='Методика оценки (отч.)'!$H$90,'Методика оценки (отч.)'!$E$90,IF('Методика оценки (отч.)'!$H$91&lt;=(('ИД Свод'!E21/'ИД Свод'!E10)*100)&lt;='Методика оценки (отч.)'!$J$91,'Методика оценки (отч.)'!$E$91,IF((('ИД Свод'!E21/'ИД Свод'!E10)*100)&lt;='Методика оценки (отч.)'!$J$92,'Методика оценки (отч.)'!$E$92,'Методика оценки (отч.)'!$E$91))))*$D$22)</f>
        <v>20</v>
      </c>
    </row>
    <row r="23" spans="1:5" x14ac:dyDescent="0.25">
      <c r="A23" s="61"/>
      <c r="B23" s="99" t="str">
        <f>'Методика оценки (отч.)'!A101</f>
        <v>К2.3.</v>
      </c>
      <c r="C23" s="79" t="str">
        <f>'Методика оценки (отч.)'!C101</f>
        <v>Наличие сторожа (охранника) в дневное время</v>
      </c>
      <c r="D23" s="112">
        <f>'Методика оценки (отч.)'!D101</f>
        <v>0.2</v>
      </c>
      <c r="E23" s="106">
        <f>(IF('ИД Свод'!E22='Методика оценки (отч.)'!$H$102,'Методика оценки (отч.)'!$E$102,IF('ИД Свод'!E22='Методика оценки (отч.)'!$H$103,'Методика оценки (отч.)'!$E$103,'Методика оценки (отч.)'!$E$102)))*$D$23</f>
        <v>20</v>
      </c>
    </row>
    <row r="24" spans="1:5" x14ac:dyDescent="0.25">
      <c r="A24" s="61"/>
      <c r="B24" s="99" t="str">
        <f>'Методика оценки (отч.)'!A104</f>
        <v>К2.4.</v>
      </c>
      <c r="C24" s="79" t="str">
        <f>'Методика оценки (отч.)'!C104</f>
        <v>Доля воспитанников, прошедших диспансеризацию в отчётном году</v>
      </c>
      <c r="D24" s="112">
        <f>'Методика оценки (отч.)'!D104</f>
        <v>0.2</v>
      </c>
      <c r="E24" s="106">
        <f>IF('ИД Свод'!E10=0,0,(IF((('ИД Свод'!E23/'ИД Свод'!E10)*100)&lt;='Методика оценки (отч.)'!$J$106,'Методика оценки (отч.)'!$E$106,IF('Методика оценки (отч.)'!$H$107&lt;=(('ИД Свод'!E23/'ИД Свод'!E10)*100)&lt;='Методика оценки (отч.)'!$J$107,'Методика оценки (отч.)'!$E$107,IF((('ИД Свод'!E23/'ИД Свод'!E10))*100&gt;='Методика оценки (отч.)'!$H$108,'Методика оценки (отч.)'!$E$108,'Методика оценки (отч.)'!$E$107))))*$D$24)</f>
        <v>20</v>
      </c>
    </row>
    <row r="25" spans="1:5" ht="30" x14ac:dyDescent="0.25">
      <c r="A25" s="61"/>
      <c r="B25" s="99" t="str">
        <f>'Методика оценки (отч.)'!A109</f>
        <v>К2.5.</v>
      </c>
      <c r="C25" s="79" t="str">
        <f>'Методика оценки (отч.)'!C109</f>
        <v>Ведение индивидуальных карт психофизического здоровья детей психологом и медицинскими работниками</v>
      </c>
      <c r="D25" s="112">
        <f>'Методика оценки (отч.)'!D109</f>
        <v>0.2</v>
      </c>
      <c r="E25" s="106">
        <f>(IF('ИД Свод'!E24='Методика оценки (отч.)'!$H$110,'Методика оценки (отч.)'!$E$110,IF('ИД Свод'!E24='Методика оценки (отч.)'!$H$111,'Методика оценки (отч.)'!$E$111,'Методика оценки (отч.)'!$E$110)))*$D$25</f>
        <v>20</v>
      </c>
    </row>
    <row r="26" spans="1:5" ht="45" x14ac:dyDescent="0.25">
      <c r="A26" s="60"/>
      <c r="B26" s="95" t="str">
        <f>'Методика оценки (отч.)'!A112</f>
        <v>К3</v>
      </c>
      <c r="C26" s="95" t="str">
        <f>'Методика оценки (отч.)'!B112</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D26" s="111">
        <f>'Методика оценки (отч.)'!D112</f>
        <v>0.2</v>
      </c>
      <c r="E26" s="105">
        <f t="shared" ref="E26" si="3">SUM(E27:E42)*$D$26</f>
        <v>7.6000000000000005</v>
      </c>
    </row>
    <row r="27" spans="1:5" ht="45" x14ac:dyDescent="0.25">
      <c r="A27" s="61"/>
      <c r="B27" s="79" t="str">
        <f>'Методика оценки (отч.)'!A113</f>
        <v>К3.1.</v>
      </c>
      <c r="C27" s="79" t="str">
        <f>'Методика оценки (отч.)'!C113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27" s="112">
        <f>'Методика оценки (отч.)'!D113</f>
        <v>0.02</v>
      </c>
      <c r="E27" s="106">
        <f>IF('ИД Свод'!E25=0,0,IF((('ИД Свод'!E26/'ИД Свод'!E25)*100)&lt;= 'Методика оценки (отч.)'!$J$115, 'Методика оценки (отч.)'!$E$115,IF(AND((('ИД Свод'!E26/'ИД Свод'!E25)*100)&gt;= 'Методика оценки (отч.)'!$H$116,(('ИД Свод'!E26/'ИД Свод'!E25)*100)&lt;= 'Методика оценки (отч.)'!$J$116), 'Методика оценки (отч.)'!$E$116,IF(AND((('ИД Свод'!E26/'ИД Свод'!E25)*100)&gt;= 'Методика оценки (отч.)'!$H$117, (('ИД Свод'!E26/'ИД Свод'!E25)*100)&lt;= 'Методика оценки (отч.)'!$J$117), 'Методика оценки (отч.)'!$E$117,IF(AND((('ИД Свод'!E26/'ИД Свод'!E25)*100)&gt;= 'Методика оценки (отч.)'!$H$118, (('ИД Свод'!E26/'ИД Свод'!E25)*100)&lt;= 'Методика оценки (отч.)'!$J$118), 'Методика оценки (отч.)'!$E$118,IF((('ИД Свод'!E26/'ИД Свод'!E25)*100)&gt;= 'Методика оценки (отч.)'!$H$119, 'Методика оценки (отч.)'!$E$119,"ошибка")))))*$D$27)</f>
        <v>0</v>
      </c>
    </row>
    <row r="28" spans="1:5" ht="45" x14ac:dyDescent="0.25">
      <c r="A28" s="61"/>
      <c r="B28" s="79" t="str">
        <f>'Методика оценки (отч.)'!A120</f>
        <v>К3.2.</v>
      </c>
      <c r="C28" s="79" t="str">
        <f>'Методика оценки (отч.)'!C120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28" s="112">
        <f>'Методика оценки (отч.)'!D120</f>
        <v>0.08</v>
      </c>
      <c r="E28" s="78">
        <f>IF('ИД Свод'!E28=0,0,(IF(('ИД Свод'!E27/'ИД Свод'!E28)*100&lt;='Методика оценки (отч.)'!$J$122,'Методика оценки (отч.)'!$E$122,IF('Методика оценки (отч.)'!$H$123&lt;=('ИД Свод'!E27/'ИД Свод'!E28)*100&lt;='Методика оценки (отч.)'!$J$123,'Методика оценки (отч.)'!$E$123,IF(('ИД Свод'!E27/'ИД Свод'!E28)*100&gt;='Методика оценки (отч.)'!$H$124,'Методика оценки (отч.)'!$E$124,'Методика оценки (отч.)'!$E$123))))*$D$28)</f>
        <v>4</v>
      </c>
    </row>
    <row r="29" spans="1:5" ht="45" x14ac:dyDescent="0.25">
      <c r="A29" s="61"/>
      <c r="B29" s="79" t="str">
        <f>'Методика оценки (отч.)'!A125</f>
        <v>К3.3.</v>
      </c>
      <c r="C29" s="79" t="str">
        <f>'Методика оценки (отч.)'!C125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29" s="112">
        <f>'Методика оценки (отч.)'!D125</f>
        <v>0.04</v>
      </c>
      <c r="E29" s="78">
        <f>(IF('ИД Свод'!E29='Методика оценки (отч.)'!$J$127,'Методика оценки (отч.)'!$E$127,IF('Методика оценки (отч.)'!$H$128&lt;='ИД Свод'!E29&lt;='Методика оценки (отч.)'!$J$128,'Методика оценки (отч.)'!$E$128,IF('ИД Свод'!E29&gt;='Методика оценки (отч.)'!$H$129,'Методика оценки (отч.)'!$E$129,'Методика оценки (отч.)'!$E$128))))*$D$29</f>
        <v>0</v>
      </c>
    </row>
    <row r="30" spans="1:5" ht="60" x14ac:dyDescent="0.25">
      <c r="A30" s="61"/>
      <c r="B30" s="79" t="str">
        <f>'Методика оценки (отч.)'!A130</f>
        <v>К3.4.</v>
      </c>
      <c r="C30" s="79" t="str">
        <f>'Методика оценки (отч.)'!C130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30" s="112">
        <f>'Методика оценки (отч.)'!D130</f>
        <v>0.1</v>
      </c>
      <c r="E30" s="106">
        <f>IF('ИД Свод'!E28=0,0,(IF(('ИД Свод'!E30/'ИД Свод'!E28)*100&lt;='Методика оценки (отч.)'!$J$132,'Методика оценки (отч.)'!$E$132,IF('Методика оценки (отч.)'!$H$133&lt;=('ИД Свод'!E30/'ИД Свод'!E28)*100&lt;='Методика оценки (отч.)'!$J$133,'Методика оценки (отч.)'!$E$133,IF(('ИД Свод'!E30/'ИД Свод'!E28)*100&gt;='Методика оценки (отч.)'!$H$134,'Методика оценки (отч.)'!$E$134,'Методика оценки (отч.)'!$E$133))))*$D$30)</f>
        <v>5</v>
      </c>
    </row>
    <row r="31" spans="1:5" ht="45" x14ac:dyDescent="0.25">
      <c r="A31" s="61"/>
      <c r="B31" s="79" t="str">
        <f>'Методика оценки (отч.)'!A135</f>
        <v>К3.5.</v>
      </c>
      <c r="C31" s="79" t="str">
        <f>'Методика оценки (отч.)'!C135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31" s="112">
        <f>'Методика оценки (отч.)'!D135</f>
        <v>0.08</v>
      </c>
      <c r="E31" s="78">
        <f>IF('ИД Свод'!E28=0,0,(IF(('ИД Свод'!E31/'ИД Свод'!E28)*100&lt;='Методика оценки (отч.)'!$J$137,'Методика оценки (отч.)'!$E$137,IF('Методика оценки (отч.)'!$H$138&lt;=('ИД Свод'!E31/'ИД Свод'!E28)*100&lt;='Методика оценки (отч.)'!$J$138,'Методика оценки (отч.)'!$E$138,IF(('ИД Свод'!E31/'ИД Свод'!E28)*100&gt;='Методика оценки (отч.)'!$H$139,'Методика оценки (отч.)'!$E$139,'Методика оценки (отч.)'!$E$138))))*$D$31)</f>
        <v>4</v>
      </c>
    </row>
    <row r="32" spans="1:5" ht="135" x14ac:dyDescent="0.25">
      <c r="A32" s="61"/>
      <c r="B32" s="79" t="str">
        <f>'Методика оценки (отч.)'!A140</f>
        <v>К3.6.</v>
      </c>
      <c r="C32" s="79" t="str">
        <f>'Методика оценки (отч.)'!C140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32" s="112">
        <f>'Методика оценки (отч.)'!D140</f>
        <v>0.06</v>
      </c>
      <c r="E32" s="78">
        <f>(IF('ИД Свод'!E32&lt;='Методика оценки (отч.)'!$J$141,'Методика оценки (отч.)'!$E$141,IF('Методика оценки (отч.)'!$H$142&lt;='ИД Свод'!E32&lt;='Методика оценки (отч.)'!$J$142,'Методика оценки (отч.)'!$E$142,IF('ИД Свод'!E32&gt;='Методика оценки (отч.)'!$H$143,'Методика оценки (отч.)'!$E$143,'Методика оценки (отч.)'!$E$142))))*$D$32</f>
        <v>0</v>
      </c>
    </row>
    <row r="33" spans="1:5" ht="45" x14ac:dyDescent="0.25">
      <c r="A33" s="61"/>
      <c r="B33" s="79" t="str">
        <f>'Методика оценки (отч.)'!A144</f>
        <v>К3.7.</v>
      </c>
      <c r="C33" s="79" t="str">
        <f>'Методика оценки (отч.)'!C144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D33" s="112">
        <f>'Методика оценки (отч.)'!D144</f>
        <v>0.06</v>
      </c>
      <c r="E33" s="78">
        <f>(IF('ИД Свод'!E33='Методика оценки (отч.)'!$H$145,'Методика оценки (отч.)'!$E$145,IF('ИД Свод'!E33='Методика оценки (отч.)'!$H$146,'Методика оценки (отч.)'!$E$146,IF('ИД Свод'!E33='Методика оценки (отч.)'!$H$147,'Методика оценки (отч.)'!$E$147,'Методика оценки (отч.)'!$E$148))))*$D$33</f>
        <v>0</v>
      </c>
    </row>
    <row r="34" spans="1:5" ht="30" x14ac:dyDescent="0.25">
      <c r="A34" s="61"/>
      <c r="B34" s="79" t="str">
        <f>'Методика оценки (отч.)'!A149</f>
        <v>К3.8.</v>
      </c>
      <c r="C34" s="79" t="str">
        <f>'Методика оценки (отч.)'!C149</f>
        <v>Доля открытых вакансий педагогических работников от общего числа педагогических ставок в ДОО</v>
      </c>
      <c r="D34" s="112">
        <f>'Методика оценки (отч.)'!D149</f>
        <v>0.04</v>
      </c>
      <c r="E34" s="78">
        <f>IF('ИД Свод'!E35=0,0,(IF(('ИД Свод'!E34/'ИД Свод'!E35)*100&gt;='Методика оценки (отч.)'!$H$151,'Методика оценки (отч.)'!$E$151,IF('Методика оценки (отч.)'!$H$152&lt;=('ИД Свод'!E34/'ИД Свод'!E35)*100&lt;='Методика оценки (отч.)'!$J$152,'Методика оценки (отч.)'!$E$152,IF(('ИД Свод'!E34/'ИД Свод'!E35)*100&lt;='Методика оценки (отч.)'!$J$153,'Методика оценки (отч.)'!$E$153,'Методика оценки (отч.)'!$E$152))))*$D$34)</f>
        <v>4</v>
      </c>
    </row>
    <row r="35" spans="1:5" ht="30" x14ac:dyDescent="0.25">
      <c r="A35" s="61"/>
      <c r="B35" s="79" t="str">
        <f>'Методика оценки (отч.)'!A154</f>
        <v>К3.9.</v>
      </c>
      <c r="C35" s="79" t="str">
        <f>'Методика оценки (отч.)'!C154</f>
        <v>Количество педагогических работников ДОО, уволившихся в отчётном году по собственному желанию (за исключением лиц пенсионного возраста)</v>
      </c>
      <c r="D35" s="112">
        <f>'Методика оценки (отч.)'!D154</f>
        <v>0.06</v>
      </c>
      <c r="E35" s="78">
        <f>(IF('ИД Свод'!E36&lt;='Методика оценки (отч.)'!$J$155,'Методика оценки (отч.)'!$E$155,IF('Методика оценки (отч.)'!$H$156&lt;='ИД Свод'!E36&lt;='Методика оценки (отч.)'!$J$156,'Методика оценки (отч.)'!$E$156,IF('ИД Свод'!E36&gt;='Методика оценки (отч.)'!$H$157,'Методика оценки (отч.)'!$E$157,'Методика оценки (отч.)'!$E$156))))*$D$35</f>
        <v>3</v>
      </c>
    </row>
    <row r="36" spans="1:5" x14ac:dyDescent="0.25">
      <c r="A36" s="61"/>
      <c r="B36" s="79" t="str">
        <f>'Методика оценки (отч.)'!A158</f>
        <v>К3.10.</v>
      </c>
      <c r="C36" s="79" t="str">
        <f>'Методика оценки (отч.)'!C158</f>
        <v>Обеспеченность ДОО воспитателями:</v>
      </c>
      <c r="D36" s="112">
        <f>'Методика оценки (отч.)'!D158</f>
        <v>0.1</v>
      </c>
      <c r="E36" s="114">
        <f>IF(('ИД Свод'!E39 +'ИД Свод'!E41+'ИД Свод'!E43)=0,0,(IF(('ИД Свод'!E37/('ИД Свод'!E39*0.183 +'ИД Свод'!E41*0.122+'ИД Свод'!E43*0.095))&lt;='Методика оценки (отч.)'!$J$159,'Методика оценки (отч.)'!$E$159,IF('Методика оценки (отч.)'!$H$160&lt;=('ИД Свод'!E37/('ИД Свод'!E39*0.183 +'ИД Свод'!E41*0.122+'ИД Свод'!E43*0.095))&lt;='Методика оценки (отч.)'!$J$160,'Методика оценки (отч.)'!$E$160,IF(('ИД Свод'!E37/('ИД Свод'!E39*0.183 +'ИД Свод'!E41*0.122+'ИД Свод'!E43*0.095))&gt;='Методика оценки (отч.)'!$H$161,'Методика оценки (отч.)'!$E$161,'Методика оценки (отч.)'!$E$160))))*$D$36)</f>
        <v>5</v>
      </c>
    </row>
    <row r="37" spans="1:5" x14ac:dyDescent="0.25">
      <c r="A37" s="61"/>
      <c r="B37" s="79" t="str">
        <f>'Методика оценки (отч.)'!A177</f>
        <v>К3.11.</v>
      </c>
      <c r="C37" s="79" t="str">
        <f>'Методика оценки (отч.)'!C177</f>
        <v>Обеспеченность ДОО помощниками воспитателей:</v>
      </c>
      <c r="D37" s="112">
        <f>'Методика оценки (отч.)'!D177</f>
        <v>0.08</v>
      </c>
      <c r="E37" s="114">
        <f>IF(('ИД Свод'!E39 +'ИД Свод'!E41+'ИД Свод'!E43)=0,0,(IF(('ИД Свод'!E44/('ИД Свод'!E39*0.165+'ИД Свод'!E41*0.11+'ИД Свод'!E43*0.0825))&lt;='Методика оценки (отч.)'!$J$178,'Методика оценки (отч.)'!$E$178,IF('Методика оценки (отч.)'!$H$179&lt;=('ИД Свод'!E44/('ИД Свод'!E39*0.165+'ИД Свод'!E41*0.11+'ИД Свод'!E43*0.0825))&lt;='Методика оценки (отч.)'!$J$179,'Методика оценки (отч.)'!$E$179,IF(('ИД Свод'!E44/('ИД Свод'!E39*0.165+'ИД Свод'!E41*0.11+'ИД Свод'!E43*0.0825))&gt;='Методика оценки (отч.)'!$H$180,'Методика оценки (отч.)'!$E$180,'Методика оценки (отч.)'!$E$179))))*$D$37)</f>
        <v>4</v>
      </c>
    </row>
    <row r="38" spans="1:5" x14ac:dyDescent="0.25">
      <c r="A38" s="61"/>
      <c r="B38" s="79" t="str">
        <f>'Методика оценки (отч.)'!A196</f>
        <v>К3.12.</v>
      </c>
      <c r="C38" s="79" t="str">
        <f>'Методика оценки (отч.)'!C196</f>
        <v>Обеспеченность ДОО педагогами-психологами</v>
      </c>
      <c r="D38" s="112">
        <f>'Методика оценки (отч.)'!D196</f>
        <v>0.06</v>
      </c>
      <c r="E38" s="114">
        <f>IF(('ИД Свод'!E39 +'ИД Свод'!E41+'ИД Свод'!E43)=0,0,(IF(('ИД Свод'!E48/('ИД Свод'!E39*0.0083+'ИД Свод'!E41*0.11+'ИД Свод'!E43*0.0042))&lt;='Методика оценки (отч.)'!$J$197,'Методика оценки (отч.)'!$E$197,IF('Методика оценки (отч.)'!$H$198&lt;=('ИД Свод'!E48/('ИД Свод'!E39*0.0083+'ИД Свод'!E41*0.11+'ИД Свод'!E43*0.0042))&lt;='Методика оценки (отч.)'!$J$198,'Методика оценки (отч.)'!$E$198,IF(('ИД Свод'!E48/('ИД Свод'!E39*0.0083+'ИД Свод'!E41*0.11+'ИД Свод'!E43*0.0042))&gt;='Методика оценки (отч.)'!$H$199,'Методика оценки (отч.)'!$E$199,'Методика оценки (отч.)'!$E$198))))*$D$38)</f>
        <v>0</v>
      </c>
    </row>
    <row r="39" spans="1:5" x14ac:dyDescent="0.25">
      <c r="A39" s="61"/>
      <c r="B39" s="79" t="str">
        <f>'Методика оценки (отч.)'!A206</f>
        <v>К3.13.</v>
      </c>
      <c r="C39" s="79" t="str">
        <f>'Методика оценки (отч.)'!C206</f>
        <v>Обеспеченность ДОО учителями-логопедами</v>
      </c>
      <c r="D39" s="112">
        <f>'Методика оценки (отч.)'!D206</f>
        <v>0.06</v>
      </c>
      <c r="E39" s="106">
        <f>(IF('ИД Свод'!E49='Методика оценки (отч.)'!$H$207,'Методика оценки (отч.)'!$E$207,IF('ИД Свод'!E49='Методика оценки (отч.)'!$H$208,'Методика оценки (отч.)'!$E$208,'Методика оценки (отч.)'!$E$207)))*$D$39</f>
        <v>0</v>
      </c>
    </row>
    <row r="40" spans="1:5" x14ac:dyDescent="0.25">
      <c r="A40" s="61"/>
      <c r="B40" s="79" t="str">
        <f>'Методика оценки (отч.)'!A209</f>
        <v>К3.14.</v>
      </c>
      <c r="C40" s="79" t="str">
        <f>'Методика оценки (отч.)'!C209</f>
        <v>Обеспеченность ДОО музыкальными руководителями</v>
      </c>
      <c r="D40" s="112">
        <f>'Методика оценки (отч.)'!D209</f>
        <v>0.06</v>
      </c>
      <c r="E40" s="114">
        <f>IF(('ИД Свод'!E41+'ИД Свод'!E43)=0,0,(IF(('ИД Свод'!E50/('ИД Свод'!E41*0.017+'ИД Свод'!E43*0.0125))&lt;='Методика оценки (отч.)'!$J$210,'Методика оценки (отч.)'!$E$210,IF('Методика оценки (отч.)'!$H$211&lt;=('ИД Свод'!E50/('ИД Свод'!E41*0.017+'ИД Свод'!E43*0.0125))&lt;='Методика оценки (отч.)'!$J$211,'Методика оценки (отч.)'!$E$211,IF(('ИД Свод'!E50/('ИД Свод'!E41*0.017+'ИД Свод'!E43*0.0125))&gt;='Методика оценки (отч.)'!$H$212,'Методика оценки (отч.)'!$E$212,'Методика оценки (отч.)'!$E$211))))*$D$40)</f>
        <v>3</v>
      </c>
    </row>
    <row r="41" spans="1:5" x14ac:dyDescent="0.25">
      <c r="A41" s="61"/>
      <c r="B41" s="79" t="str">
        <f>'Методика оценки (отч.)'!A213</f>
        <v>К3.15.</v>
      </c>
      <c r="C41" s="79" t="str">
        <f>'Методика оценки (отч.)'!C213</f>
        <v>Обеспеченность ДОО инструкторами по физкультуре</v>
      </c>
      <c r="D41" s="112">
        <f>'Методика оценки (отч.)'!D213</f>
        <v>0.06</v>
      </c>
      <c r="E41" s="114">
        <f>IF('ИД Свод'!E43=0,0,(IF('ИД Свод'!E51/('ИД Свод'!E43*0.00625)&lt;='Методика оценки (отч.)'!$J$214,'Методика оценки (отч.)'!$E$214,IF('Методика оценки (отч.)'!$H$215&lt;='ИД Свод'!E51/('ИД Свод'!E43*0.00625)&lt;='Методика оценки (отч.)'!$J$215,'Методика оценки (отч.)'!$E$215,IF('ИД Свод'!E51/('ИД Свод'!E43*0.00625)&gt;='Методика оценки (отч.)'!$H$216,'Методика оценки (отч.)'!$E$216,'Методика оценки (отч.)'!$E$215))))*$D$41)</f>
        <v>6</v>
      </c>
    </row>
    <row r="42" spans="1:5" x14ac:dyDescent="0.25">
      <c r="A42" s="61"/>
      <c r="B42" s="79" t="str">
        <f>'Методика оценки (отч.)'!A217</f>
        <v>К3.16.</v>
      </c>
      <c r="C42" s="79" t="str">
        <f>'Методика оценки (отч.)'!C217</f>
        <v>Количество воспитанников в расчете на одного медицинского работника</v>
      </c>
      <c r="D42" s="112">
        <f>'Методика оценки (отч.)'!D217</f>
        <v>0.04</v>
      </c>
      <c r="E42" s="115">
        <f>IF('ИД Свод'!E52=0,0,(IF((('ИД Свод'!E10/'ИД Свод'!E52))&lt;='Методика оценки (отч.)'!$J$219,'Методика оценки (отч.)'!$E$219,IF('Методика оценки (отч.)'!$H$220&lt;=(('ИД Свод'!E10/'ИД Свод'!E52))&lt;='Методика оценки (отч.)'!$J$220,'Методика оценки (отч.)'!$E$220,IF((('ИД Свод'!E10/'ИД Свод'!E52))&gt;='Методика оценки (отч.)'!$H$221,'Методика оценки (отч.)'!$E$221,'Методика оценки (отч.)'!$E$220))))*$D$42)</f>
        <v>0</v>
      </c>
    </row>
    <row r="43" spans="1:5" ht="45" x14ac:dyDescent="0.25">
      <c r="A43" s="60"/>
      <c r="B43" s="95" t="str">
        <f>'Методика оценки (отч.)'!A222</f>
        <v>К4</v>
      </c>
      <c r="C43" s="95" t="str">
        <f>'Методика оценки (отч.)'!B222</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D43" s="111">
        <f>'Методика оценки (отч.)'!D222</f>
        <v>0.2</v>
      </c>
      <c r="E43" s="105">
        <f t="shared" ref="E43" si="4">SUM(E44:E71)*$D$43</f>
        <v>13.4</v>
      </c>
    </row>
    <row r="44" spans="1:5" ht="30" x14ac:dyDescent="0.25">
      <c r="A44" s="61"/>
      <c r="B44" s="79" t="str">
        <f>'Методика оценки (отч.)'!A223</f>
        <v>К4.1.</v>
      </c>
      <c r="C44" s="79" t="str">
        <f>'Методика оценки (отч.)'!C223</f>
        <v>Количество нештатных и аварийных ситуаций техногенного характера, возникших на территории ДОО (пожар, обрушение конструкций и т.п.)</v>
      </c>
      <c r="D44" s="112">
        <f>'Методика оценки (отч.)'!D223</f>
        <v>0.03</v>
      </c>
      <c r="E44" s="78">
        <f>(IF('ИД Свод'!E53&gt;'Методика оценки (отч.)'!$H$225,'Методика оценки (отч.)'!$E$224,'Методика оценки (отч.)'!$E$225))*$D$44</f>
        <v>3</v>
      </c>
    </row>
    <row r="45" spans="1:5" x14ac:dyDescent="0.25">
      <c r="A45" s="61"/>
      <c r="B45" s="79" t="str">
        <f>'Методика оценки (отч.)'!A226</f>
        <v>К4.2.</v>
      </c>
      <c r="C45" s="79" t="str">
        <f>'Методика оценки (отч.)'!C226</f>
        <v xml:space="preserve">Наличие системы водоснабжения </v>
      </c>
      <c r="D45" s="112">
        <f>'Методика оценки (отч.)'!D226</f>
        <v>0.03</v>
      </c>
      <c r="E45" s="78">
        <f>(IF('ИД Свод'!E54='Методика оценки (отч.)'!$H$227,'Методика оценки (отч.)'!$E$227,IF('ИД Свод'!E54='Методика оценки (отч.)'!$H$228,'Методика оценки (отч.)'!$E$228,'Методика оценки (отч.)'!$E$227)))*$D$45</f>
        <v>3</v>
      </c>
    </row>
    <row r="46" spans="1:5" x14ac:dyDescent="0.25">
      <c r="A46" s="61"/>
      <c r="B46" s="79" t="str">
        <f>'Методика оценки (отч.)'!A229</f>
        <v>К4.3.</v>
      </c>
      <c r="C46" s="79" t="str">
        <f>'Методика оценки (отч.)'!C229</f>
        <v>Наличие системы отопления</v>
      </c>
      <c r="D46" s="112">
        <f>'Методика оценки (отч.)'!D229</f>
        <v>0.03</v>
      </c>
      <c r="E46" s="78">
        <f>(IF('ИД Свод'!E55='Методика оценки (отч.)'!$H$230,'Методика оценки (отч.)'!$E$230,IF('ИД Свод'!E55='Методика оценки (отч.)'!$H$231,'Методика оценки (отч.)'!$E$231,'Методика оценки (отч.)'!$E$230)))*$D$46</f>
        <v>3</v>
      </c>
    </row>
    <row r="47" spans="1:5" x14ac:dyDescent="0.25">
      <c r="A47" s="61"/>
      <c r="B47" s="79" t="str">
        <f>'Методика оценки (отч.)'!A232</f>
        <v>К4.4.</v>
      </c>
      <c r="C47" s="79" t="str">
        <f>'Методика оценки (отч.)'!C232</f>
        <v>Наличие канализации</v>
      </c>
      <c r="D47" s="112">
        <f>'Методика оценки (отч.)'!D232</f>
        <v>0.03</v>
      </c>
      <c r="E47" s="78">
        <f>(IF('ИД Свод'!E56='Методика оценки (отч.)'!$H$233,'Методика оценки (отч.)'!$E$233,IF('ИД Свод'!E56='Методика оценки (отч.)'!$H$234,'Методика оценки (отч.)'!$E$234,'Методика оценки (отч.)'!$E$233)))*$D$47</f>
        <v>3</v>
      </c>
    </row>
    <row r="48" spans="1:5" x14ac:dyDescent="0.25">
      <c r="A48" s="61"/>
      <c r="B48" s="79" t="str">
        <f>'Методика оценки (отч.)'!A235</f>
        <v>К4.5.</v>
      </c>
      <c r="C48" s="79" t="str">
        <f>'Методика оценки (отч.)'!C235</f>
        <v>Тип здания, в котором располагается ДОО</v>
      </c>
      <c r="D48" s="112">
        <f>'Методика оценки (отч.)'!D235</f>
        <v>0.06</v>
      </c>
      <c r="E48" s="78">
        <f>(IF('ИД Свод'!E57='Методика оценки (отч.)'!$H$238,'Методика оценки (отч.)'!$E$238,'Методика оценки (отч.)'!$E$237))*$D$48</f>
        <v>6</v>
      </c>
    </row>
    <row r="49" spans="1:5" x14ac:dyDescent="0.25">
      <c r="A49" s="61"/>
      <c r="B49" s="79" t="str">
        <f>'Методика оценки (отч.)'!A239</f>
        <v>К4.6.</v>
      </c>
      <c r="C49" s="79" t="str">
        <f>'Методика оценки (отч.)'!C239</f>
        <v>Является ли здание ДОО аварийным</v>
      </c>
      <c r="D49" s="112">
        <f>'Методика оценки (отч.)'!D239</f>
        <v>0.03</v>
      </c>
      <c r="E49" s="78">
        <f>(IF('ИД Свод'!E58='Методика оценки (отч.)'!$H$240,'Методика оценки (отч.)'!$E$240,IF('ИД Свод'!E58='Методика оценки (отч.)'!$H$241,'Методика оценки (отч.)'!$E$241,'Методика оценки (отч.)'!$E$240)))*$D$49</f>
        <v>3</v>
      </c>
    </row>
    <row r="50" spans="1:5" x14ac:dyDescent="0.25">
      <c r="A50" s="61"/>
      <c r="B50" s="79" t="str">
        <f>'Методика оценки (отч.)'!A242</f>
        <v>К4.7.</v>
      </c>
      <c r="C50" s="79" t="str">
        <f>'Методика оценки (отч.)'!C242</f>
        <v>Необходимость проведения в здании ДОО капитального ремонта</v>
      </c>
      <c r="D50" s="112">
        <f>'Методика оценки (отч.)'!D242</f>
        <v>0.03</v>
      </c>
      <c r="E50" s="78">
        <f>(IF('ИД Свод'!E59='Методика оценки (отч.)'!$H$243,'Методика оценки (отч.)'!$E$243,IF('ИД Свод'!E59='Методика оценки (отч.)'!$H$244,'Методика оценки (отч.)'!$E$244,'Методика оценки (отч.)'!$E$243)))*$D$50</f>
        <v>3</v>
      </c>
    </row>
    <row r="51" spans="1:5" x14ac:dyDescent="0.25">
      <c r="A51" s="61"/>
      <c r="B51" s="79" t="str">
        <f>'Методика оценки (отч.)'!A245</f>
        <v>К4.8.</v>
      </c>
      <c r="C51" s="79" t="str">
        <f>'Методика оценки (отч.)'!C245</f>
        <v>Наличие тревожной кнопки или другой охранной сигнализации</v>
      </c>
      <c r="D51" s="112">
        <f>'Методика оценки (отч.)'!D245</f>
        <v>0.03</v>
      </c>
      <c r="E51" s="78">
        <f>(IF('ИД Свод'!E60='Методика оценки (отч.)'!$H$246,'Методика оценки (отч.)'!$E$246,IF('ИД Свод'!E60='Методика оценки (отч.)'!$H$247,'Методика оценки (отч.)'!$E$247,'Методика оценки (отч.)'!$E$246)))*$D$51</f>
        <v>3</v>
      </c>
    </row>
    <row r="52" spans="1:5" x14ac:dyDescent="0.25">
      <c r="A52" s="61"/>
      <c r="B52" s="79" t="str">
        <f>'Методика оценки (отч.)'!A248</f>
        <v>К4.9.</v>
      </c>
      <c r="C52" s="79" t="str">
        <f>'Методика оценки (отч.)'!C248</f>
        <v>Наличие работающей пожарной сигнализации</v>
      </c>
      <c r="D52" s="112">
        <f>'Методика оценки (отч.)'!D245</f>
        <v>0.03</v>
      </c>
      <c r="E52" s="78">
        <f>(IF('ИД Свод'!E61='Методика оценки (отч.)'!$H$249,'Методика оценки (отч.)'!$E$249,IF('ИД Свод'!E61='Методика оценки (отч.)'!$H$250,'Методика оценки (отч.)'!$E$250,'Методика оценки (отч.)'!$E$249)))*$D$52</f>
        <v>3</v>
      </c>
    </row>
    <row r="53" spans="1:5" x14ac:dyDescent="0.25">
      <c r="A53" s="61"/>
      <c r="B53" s="79" t="str">
        <f>'Методика оценки (отч.)'!A251</f>
        <v>К4.10.</v>
      </c>
      <c r="C53" s="79" t="str">
        <f>'Методика оценки (отч.)'!C251</f>
        <v>Наличие противопожарного оборудования</v>
      </c>
      <c r="D53" s="112">
        <f>'Методика оценки (отч.)'!D251</f>
        <v>0.03</v>
      </c>
      <c r="E53" s="78">
        <f>(IF('ИД Свод'!E62='Методика оценки (отч.)'!$H$252,'Методика оценки (отч.)'!$E$252,IF('ИД Свод'!E62='Методика оценки (отч.)'!$H$253,'Методика оценки (отч.)'!$E$253,'Методика оценки (отч.)'!$E$252)))*$D$53</f>
        <v>3</v>
      </c>
    </row>
    <row r="54" spans="1:5" x14ac:dyDescent="0.25">
      <c r="A54" s="61"/>
      <c r="B54" s="79" t="str">
        <f>'Методика оценки (отч.)'!A254</f>
        <v>К4.11.</v>
      </c>
      <c r="C54" s="79" t="str">
        <f>'Методика оценки (отч.)'!C254</f>
        <v>Наличие системы видеонаблюдения</v>
      </c>
      <c r="D54" s="112">
        <f>'Методика оценки (отч.)'!D254</f>
        <v>0.03</v>
      </c>
      <c r="E54" s="78">
        <f>(IF('ИД Свод'!E63='Методика оценки (отч.)'!$H$255,'Методика оценки (отч.)'!$E$255,IF('ИД Свод'!E63='Методика оценки (отч.)'!$H$256,'Методика оценки (отч.)'!$E$256,'Методика оценки (отч.)'!$E$255)))*$D$54</f>
        <v>3</v>
      </c>
    </row>
    <row r="55" spans="1:5" x14ac:dyDescent="0.25">
      <c r="A55" s="61"/>
      <c r="B55" s="79" t="str">
        <f>'Методика оценки (отч.)'!A257</f>
        <v>К4.12.</v>
      </c>
      <c r="C55" s="79" t="str">
        <f>'Методика оценки (отч.)'!C257</f>
        <v>Количество персональных компьютеров, доступных для использования детьми</v>
      </c>
      <c r="D55" s="112">
        <f>'Методика оценки (отч.)'!D257</f>
        <v>0.02</v>
      </c>
      <c r="E55" s="106">
        <f>(IF('ИД Свод'!E64&lt;='Методика оценки (отч.)'!$J$258,'Методика оценки (отч.)'!$E$258,IF('Методика оценки (отч.)'!$H$259&lt;='ИД Свод'!E64&lt;='Методика оценки (отч.)'!$J$259,'Методика оценки (отч.)'!$E$259,IF('ИД Свод'!E64&gt;='Методика оценки (отч.)'!$H$260,'Методика оценки (отч.)'!$E$260,'Методика оценки (отч.)'!$E$259))))*$D$55</f>
        <v>1</v>
      </c>
    </row>
    <row r="56" spans="1:5" x14ac:dyDescent="0.25">
      <c r="A56" s="61"/>
      <c r="B56" s="79" t="str">
        <f>'Методика оценки (отч.)'!A261</f>
        <v>К4.13.</v>
      </c>
      <c r="C56" s="79" t="str">
        <f>'Методика оценки (отч.)'!C261</f>
        <v>Наличие периметрального ограждения территории ДОО, освещение территории</v>
      </c>
      <c r="D56" s="112">
        <f>'Методика оценки (отч.)'!D261</f>
        <v>0.03</v>
      </c>
      <c r="E56" s="106">
        <f>(IF('ИД Свод'!E65='Методика оценки (отч.)'!$H$262,'Методика оценки (отч.)'!$E$262,IF('ИД Свод'!E65='Методика оценки (отч.)'!$H$263,'Методика оценки (отч.)'!$E$263,'Методика оценки (отч.)'!$E$262)))*$D$56</f>
        <v>3</v>
      </c>
    </row>
    <row r="57" spans="1:5" x14ac:dyDescent="0.25">
      <c r="A57" s="61"/>
      <c r="B57" s="79" t="str">
        <f>'Методика оценки (отч.)'!A264</f>
        <v>К4.14.</v>
      </c>
      <c r="C57" s="79" t="str">
        <f>'Методика оценки (отч.)'!C264</f>
        <v>Наличие прогулочной площадки</v>
      </c>
      <c r="D57" s="112">
        <f>'Методика оценки (отч.)'!D264</f>
        <v>0.03</v>
      </c>
      <c r="E57" s="106">
        <f>(IF('ИД Свод'!E66='Методика оценки (отч.)'!$H$265,'Методика оценки (отч.)'!$E$265,IF('ИД Свод'!E66='Методика оценки (отч.)'!$H$266,'Методика оценки (отч.)'!$E$266,'Методика оценки (отч.)'!$E$265)))*$D$57</f>
        <v>3</v>
      </c>
    </row>
    <row r="58" spans="1:5" ht="27.75" customHeight="1" x14ac:dyDescent="0.25">
      <c r="A58" s="61"/>
      <c r="B58" s="79" t="str">
        <f>'Методика оценки (отч.)'!A267</f>
        <v>К4.15.</v>
      </c>
      <c r="C58" s="79" t="str">
        <f>'Методика оценки (отч.)'!C267</f>
        <v>Площадь групповой (игровой) комнаты в расчете на одного воспитанника</v>
      </c>
      <c r="D58" s="112">
        <f>'Методика оценки (отч.)'!D267</f>
        <v>0.06</v>
      </c>
      <c r="E58" s="106">
        <f>IF('ИД Свод'!E10=0,0,(IF(('ИД Свод'!E67/'ИД Свод'!E10)&lt;'Методика оценки (отч.)'!$H$269,'Методика оценки (отч.)'!$E$269,IF(('ИД Свод'!E67/'ИД Свод'!E10)&gt;='Методика оценки (отч.)'!$H$270,'Методика оценки (отч.)'!$E$270,'Методика оценки (отч.)'!$E$269)))*$D$58)</f>
        <v>6</v>
      </c>
    </row>
    <row r="59" spans="1:5" ht="60" x14ac:dyDescent="0.25">
      <c r="A59" s="61"/>
      <c r="B59" s="79" t="str">
        <f>'Методика оценки (отч.)'!A271</f>
        <v>К4.16.</v>
      </c>
      <c r="C59" s="79" t="str">
        <f>'Методика оценки (отч.)'!C271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59" s="112">
        <f>'Методика оценки (отч.)'!D271</f>
        <v>0.03</v>
      </c>
      <c r="E59" s="106">
        <f>IF('ИД Свод'!E10=0,0,IF(('ИД Свод'!E68/'ИД Свод'!E10)&gt;='Методика оценки (отч.)'!$H$273,'Методика оценки (отч.)'!$E$273,'Методика оценки (отч.)'!$E$272)*$D$59)</f>
        <v>3</v>
      </c>
    </row>
    <row r="60" spans="1:5" x14ac:dyDescent="0.25">
      <c r="A60" s="61"/>
      <c r="B60" s="79" t="str">
        <f>'Методика оценки (отч.)'!A274</f>
        <v>К4.17.</v>
      </c>
      <c r="C60" s="79" t="str">
        <f>'Методика оценки (отч.)'!C274</f>
        <v>Наличие оборудованного физкультурного зала</v>
      </c>
      <c r="D60" s="112">
        <f>'Методика оценки (отч.)'!D274</f>
        <v>0.04</v>
      </c>
      <c r="E60" s="106">
        <f>(IF('ИД Свод'!E69='Методика оценки (отч.)'!$H$275,'Методика оценки (отч.)'!$E$275,IF('ИД Свод'!E69='Методика оценки (отч.)'!$H$276,'Методика оценки (отч.)'!$E$276,'Методика оценки (отч.)'!$E$275)))*$D$60</f>
        <v>0</v>
      </c>
    </row>
    <row r="61" spans="1:5" x14ac:dyDescent="0.25">
      <c r="A61" s="61"/>
      <c r="B61" s="79" t="str">
        <f>'Методика оценки (отч.)'!A277</f>
        <v>К4.18.</v>
      </c>
      <c r="C61" s="79" t="str">
        <f>'Методика оценки (отч.)'!C277</f>
        <v>Наличие оборудованного музыкального зала</v>
      </c>
      <c r="D61" s="112">
        <f>'Методика оценки (отч.)'!D277</f>
        <v>0.04</v>
      </c>
      <c r="E61" s="106">
        <f>(IF('ИД Свод'!E70='Методика оценки (отч.)'!$H$278,'Методика оценки (отч.)'!$E$278,IF('ИД Свод'!E70='Методика оценки (отч.)'!$H$279,'Методика оценки (отч.)'!$E$279,'Методика оценки (отч.)'!$E$278)))*$D$61</f>
        <v>0</v>
      </c>
    </row>
    <row r="62" spans="1:5" ht="19.5" customHeight="1" x14ac:dyDescent="0.25">
      <c r="A62" s="61"/>
      <c r="B62" s="79" t="str">
        <f>'Методика оценки (отч.)'!A280</f>
        <v>К4.19.</v>
      </c>
      <c r="C62" s="79" t="str">
        <f>'Методика оценки (отч.)'!C280</f>
        <v>Наличие оборудованного крытого бассейна</v>
      </c>
      <c r="D62" s="112">
        <f>'Методика оценки (отч.)'!D280</f>
        <v>0.03</v>
      </c>
      <c r="E62" s="106">
        <f>(IF('ИД Свод'!E71='Методика оценки (отч.)'!$H$281,'Методика оценки (отч.)'!$E$281,IF('ИД Свод'!E71='Методика оценки (отч.)'!$H$282,'Методика оценки (отч.)'!$E$282,'Методика оценки (отч.)'!$E$281)))*$D$62</f>
        <v>0</v>
      </c>
    </row>
    <row r="63" spans="1:5" x14ac:dyDescent="0.25">
      <c r="A63" s="61"/>
      <c r="B63" s="79" t="str">
        <f>'Методика оценки (отч.)'!A283</f>
        <v>К4.20.</v>
      </c>
      <c r="C63" s="79" t="str">
        <f>'Методика оценки (отч.)'!C283</f>
        <v>Доля детей, пользующихся услугами бассейна</v>
      </c>
      <c r="D63" s="112">
        <f>'Методика оценки (отч.)'!D283</f>
        <v>0.03</v>
      </c>
      <c r="E63" s="115">
        <f>IF('ИД Свод'!E10=0,0,(IF((('ИД Свод'!E72/'ИД Свод'!E10)*100)&lt;='Методика оценки (отч.)'!$J$285,'Методика оценки (отч.)'!$E$285,IF('Методика оценки (отч.)'!$H$286&lt;=(('ИД Свод'!E72/'ИД Свод'!E10)*100)&lt;='Методика оценки (отч.)'!$J$286,'Методика оценки (отч.)'!$E$286,IF((('ИД Свод'!E72/'ИД Свод'!E10)*100)&gt;='Методика оценки (отч.)'!$H$287,'Методика оценки (отч.)'!$E$287,'Методика оценки (отч.)'!$E$286))))*$D$63)</f>
        <v>0</v>
      </c>
    </row>
    <row r="64" spans="1:5" x14ac:dyDescent="0.25">
      <c r="A64" s="61"/>
      <c r="B64" s="79" t="str">
        <f>'Методика оценки (отч.)'!A288</f>
        <v>К4.21.</v>
      </c>
      <c r="C64" s="79" t="str">
        <f>'Методика оценки (отч.)'!C288</f>
        <v>Наличие оборудованного медицинского кабинета</v>
      </c>
      <c r="D64" s="112">
        <f>'Методика оценки (отч.)'!D288</f>
        <v>0.03</v>
      </c>
      <c r="E64" s="106">
        <f>(IF('ИД Свод'!E73='Методика оценки (отч.)'!$H$289,'Методика оценки (отч.)'!$E$289,IF('ИД Свод'!E73='Методика оценки (отч.)'!$H$290,'Методика оценки (отч.)'!$E$290,'Методика оценки (отч.)'!$E$289)))*$D$64</f>
        <v>3</v>
      </c>
    </row>
    <row r="65" spans="1:5" x14ac:dyDescent="0.25">
      <c r="A65" s="61"/>
      <c r="B65" s="79" t="str">
        <f>'Методика оценки (отч.)'!A291</f>
        <v>К4.22.</v>
      </c>
      <c r="C65" s="79" t="str">
        <f>'Методика оценки (отч.)'!C291</f>
        <v>Наличие оборудованного процедурного кабинета</v>
      </c>
      <c r="D65" s="112">
        <f>'Методика оценки (отч.)'!D291</f>
        <v>0.03</v>
      </c>
      <c r="E65" s="106">
        <f>(IF('ИД Свод'!E74='Методика оценки (отч.)'!$H$292,'Методика оценки (отч.)'!$E$292,IF('ИД Свод'!E74='Методика оценки (отч.)'!$H$293,'Методика оценки (отч.)'!$E$293,'Методика оценки (отч.)'!$E$292)))*$D$65</f>
        <v>3</v>
      </c>
    </row>
    <row r="66" spans="1:5" ht="18.75" customHeight="1" x14ac:dyDescent="0.25">
      <c r="A66" s="61"/>
      <c r="B66" s="79" t="str">
        <f>'Методика оценки (отч.)'!A294</f>
        <v>К4.23.</v>
      </c>
      <c r="C66" s="79" t="str">
        <f>'Методика оценки (отч.)'!C294</f>
        <v>Наличие оборудованного изолятора</v>
      </c>
      <c r="D66" s="112">
        <f>'Методика оценки (отч.)'!D294</f>
        <v>0.03</v>
      </c>
      <c r="E66" s="106">
        <f>(IF('ИД Свод'!E75='Методика оценки (отч.)'!$H$295,'Методика оценки (отч.)'!$E$295,IF('ИД Свод'!E75='Методика оценки (отч.)'!$H$296,'Методика оценки (отч.)'!$E$296,'Методика оценки (отч.)'!$E$295)))*$D$66</f>
        <v>0</v>
      </c>
    </row>
    <row r="67" spans="1:5" x14ac:dyDescent="0.25">
      <c r="A67" s="61"/>
      <c r="B67" s="79" t="str">
        <f>'Методика оценки (отч.)'!A297</f>
        <v>К4.24.</v>
      </c>
      <c r="C67" s="79" t="str">
        <f>'Методика оценки (отч.)'!C297</f>
        <v>Наличие специального оборудованного кабинета педагога-психолога</v>
      </c>
      <c r="D67" s="112">
        <f>'Методика оценки (отч.)'!D297</f>
        <v>0.03</v>
      </c>
      <c r="E67" s="78">
        <f>(IF('ИД Свод'!E76='Методика оценки (отч.)'!$H$298,'Методика оценки (отч.)'!$E$298,IF('ИД Свод'!E76='Методика оценки (отч.)'!$H$299,'Методика оценки (отч.)'!$E$299,'Методика оценки (отч.)'!$E$298)))*$D$67</f>
        <v>0</v>
      </c>
    </row>
    <row r="68" spans="1:5" x14ac:dyDescent="0.25">
      <c r="A68" s="61"/>
      <c r="B68" s="79" t="str">
        <f>'Методика оценки (отч.)'!A300</f>
        <v>К4.25.</v>
      </c>
      <c r="C68" s="79" t="str">
        <f>'Методика оценки (отч.)'!C300</f>
        <v>Наличие специального оборудованного кабинета учителя-логопеда</v>
      </c>
      <c r="D68" s="112">
        <f>'Методика оценки (отч.)'!D300</f>
        <v>0.03</v>
      </c>
      <c r="E68" s="78">
        <f>(IF('ИД Свод'!E77='Методика оценки (отч.)'!$H$301,'Методика оценки (отч.)'!$E$301,IF('ИД Свод'!E77='Методика оценки (отч.)'!$H$302,'Методика оценки (отч.)'!$E$302,'Методика оценки (отч.)'!$E$301)))*$D$68</f>
        <v>0</v>
      </c>
    </row>
    <row r="69" spans="1:5" ht="30" x14ac:dyDescent="0.25">
      <c r="A69" s="61"/>
      <c r="B69" s="79" t="str">
        <f>'Методика оценки (отч.)'!A307</f>
        <v>К4.26.</v>
      </c>
      <c r="C69" s="79" t="str">
        <f>'Методика оценки (отч.)'!C307</f>
        <v>Оценка обеспеченности ДОО игрушками, указанная в Акте проверки готовности ДОО к 2014-2015 учебному году</v>
      </c>
      <c r="D69" s="112">
        <f>'Методика оценки (отч.)'!D307</f>
        <v>0.06</v>
      </c>
      <c r="E69" s="78">
        <f>(IF('ИД Свод'!E78='Методика оценки (отч.)'!$H$308,'Методика оценки (отч.)'!$E$308,IF('ИД Свод'!E78='Методика оценки (отч.)'!$H$309,'Методика оценки (отч.)'!$E$309,IF('ИД Свод'!E78='Методика оценки (отч.)'!$H$310,'Методика оценки (отч.)'!$E$310,IF('ИД Свод'!E78='Методика оценки (отч.)'!$H$311,'Методика оценки (отч.)'!$E$311,'Методика оценки (отч.)'!$C$310)))))*$D$69</f>
        <v>3</v>
      </c>
    </row>
    <row r="70" spans="1:5" ht="30" x14ac:dyDescent="0.25">
      <c r="A70" s="61"/>
      <c r="B70" s="79" t="str">
        <f>'Методика оценки (отч.)'!A312</f>
        <v>К4.27.</v>
      </c>
      <c r="C70" s="79" t="str">
        <f>'Методика оценки (отч.)'!C312</f>
        <v>Оценка обеспеченности ДОО игрушками и дидактическими материалами, указанная в Акте проверки готовности ДОО к 2014-2015 учебному году</v>
      </c>
      <c r="D70" s="112">
        <f>'Методика оценки (отч.)'!D312</f>
        <v>0.06</v>
      </c>
      <c r="E70" s="78">
        <f>(IF('ИД Свод'!E79='Методика оценки (отч.)'!$H$313,'Методика оценки (отч.)'!$E$313,IF('ИД Свод'!E79='Методика оценки (отч.)'!$H$314,'Методика оценки (отч.)'!$E$314,IF('ИД Свод'!E79='Методика оценки (отч.)'!$H$315,'Методика оценки (отч.)'!$E$315,IF('ИД Свод'!E79='Методика оценки (отч.)'!$H$316,'Методика оценки (отч.)'!$E$316,'Методика оценки (отч.)'!$C$315)))))*$D$70</f>
        <v>3</v>
      </c>
    </row>
    <row r="71" spans="1:5" ht="30" x14ac:dyDescent="0.25">
      <c r="A71" s="61"/>
      <c r="B71" s="79" t="str">
        <f>'Методика оценки (отч.)'!A317</f>
        <v>К4.28.</v>
      </c>
      <c r="C71" s="79" t="str">
        <f>'Методика оценки (отч.)'!C317</f>
        <v>Оценка состояния пищеблока, указанная в Акте проверки готовности ДОО к 2014-2015 учебному году</v>
      </c>
      <c r="D71" s="112">
        <f>'Методика оценки (отч.)'!D317</f>
        <v>0.06</v>
      </c>
      <c r="E71" s="78">
        <f>(IF('ИД Свод'!E80='Методика оценки (отч.)'!$H$318,'Методика оценки (отч.)'!$E$318,IF('ИД Свод'!E80='Методика оценки (отч.)'!$H$319,'Методика оценки (отч.)'!$E$319,IF('ИД Свод'!E80='Методика оценки (отч.)'!$H$320,'Методика оценки (отч.)'!$E$320,IF('ИД Свод'!E80='Методика оценки (отч.)'!$H$321,'Методика оценки (отч.)'!$E$321,'Методика оценки (отч.)'!$C$320)))))*$D$71</f>
        <v>3</v>
      </c>
    </row>
    <row r="72" spans="1:5" x14ac:dyDescent="0.25">
      <c r="A72" s="60"/>
      <c r="B72" s="95" t="str">
        <f>'Методика оценки (отч.)'!A322</f>
        <v>К5</v>
      </c>
      <c r="C72" s="95" t="str">
        <f>'Методика оценки (отч.)'!B322</f>
        <v>Группа критериев 5. Обеспеченность финансовыми ресурсами</v>
      </c>
      <c r="D72" s="111">
        <f>'Методика оценки (отч.)'!D322</f>
        <v>0.05</v>
      </c>
      <c r="E72" s="105">
        <f t="shared" ref="E72" si="5">SUM(E73:E76)*$D$72</f>
        <v>3.75</v>
      </c>
    </row>
    <row r="73" spans="1:5" ht="45" x14ac:dyDescent="0.25">
      <c r="A73" s="61"/>
      <c r="B73" s="79" t="str">
        <f>'Методика оценки (отч.)'!A323</f>
        <v>К5.1.</v>
      </c>
      <c r="C73" s="79" t="str">
        <f>'Методика оценки (отч.)'!C323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73" s="112">
        <f>'Методика оценки (отч.)'!D323</f>
        <v>0.25</v>
      </c>
      <c r="E73" s="78">
        <f>(IF(('ИД Свод'!E81/'ИД Свод'!E82)&lt;'Методика оценки (отч.)'!$H$325,'Методика оценки (отч.)'!$E$325,IF(('ИД Свод'!E81/'ИД Свод'!E82)&gt;='Методика оценки (отч.)'!$H$326,'Методика оценки (отч.)'!$E$326,'Методика оценки (отч.)'!$E$325)))*$D$73</f>
        <v>25</v>
      </c>
    </row>
    <row r="74" spans="1:5" ht="30" x14ac:dyDescent="0.25">
      <c r="A74" s="61"/>
      <c r="B74" s="79" t="str">
        <f>'Методика оценки (отч.)'!A327</f>
        <v>К5.2.</v>
      </c>
      <c r="C74" s="79" t="str">
        <f>'Методика оценки (отч.)'!C327</f>
        <v>Отношение среднего размера родительской платы за услуги ДОО к среднему размеру родительской платы за услуги ДОО в Чеченской Республике</v>
      </c>
      <c r="D74" s="112">
        <f>'Методика оценки (отч.)'!D327</f>
        <v>0.25</v>
      </c>
      <c r="E74" s="78">
        <f>(IF(('ИД Свод'!E83/'ИД Свод'!E84)&lt;='Методика оценки (отч.)'!$H$329,'Методика оценки (отч.)'!$E$329,IF(('ИД Свод'!E83/'ИД Свод'!E84)&gt;'Методика оценки (отч.)'!$H$330,'Методика оценки (отч.)'!$E$330,'Методика оценки (отч.)'!$E$329)))*$D$74</f>
        <v>25</v>
      </c>
    </row>
    <row r="75" spans="1:5" x14ac:dyDescent="0.25">
      <c r="A75" s="61"/>
      <c r="B75" s="79" t="str">
        <f>'Методика оценки (отч.)'!A331</f>
        <v>К5.3.</v>
      </c>
      <c r="C75" s="79" t="str">
        <f>'Методика оценки (отч.)'!C331</f>
        <v>Средние расходы на обеспечение образовательного процесса на 1 воспитанника</v>
      </c>
      <c r="D75" s="112">
        <f>'Методика оценки (отч.)'!D331</f>
        <v>0.25</v>
      </c>
      <c r="E75" s="106">
        <f>IF(('ИД Свод'!E85/'ИД Свод'!E10)&lt;='Методика оценки (отч.)'!$J$332,'Методика оценки (отч.)'!$E$332,IF('Методика оценки (отч.)'!$H$333&lt;=('ИД Свод'!E85/'ИД Свод'!E10)&lt;='Методика оценки (отч.)'!$J$333,'Методика оценки (отч.)'!$E$333,IF(('ИД Свод'!E85/'ИД Свод'!E10)&gt;='Методика оценки (отч.)'!$H$334,'Методика оценки (отч.)'!$E$334,ISERROR(0)))*$D$75)</f>
        <v>25</v>
      </c>
    </row>
    <row r="76" spans="1:5" x14ac:dyDescent="0.25">
      <c r="A76" s="61"/>
      <c r="B76" s="99" t="str">
        <f>'Методика оценки (отч.)'!A335</f>
        <v>К5.4.</v>
      </c>
      <c r="C76" s="99" t="str">
        <f>'Методика оценки (отч.)'!C335</f>
        <v>Объем платных услуг на 1 воспитанника</v>
      </c>
      <c r="D76" s="112">
        <f>'Методика оценки (отч.)'!D335</f>
        <v>0.25</v>
      </c>
      <c r="E76" s="106">
        <f>IF(('ИД Свод'!E86/'ИД Свод'!E10)&lt;='Методика оценки (отч.)'!$J$336,'Методика оценки (отч.)'!$E$336,IF('Методика оценки (отч.)'!$H$337&lt;=('ИД Свод'!E86/'ИД Свод'!E10)&lt;='Методика оценки (отч.)'!$J$337,'Методика оценки (отч.)'!$E$337,IF(('ИД Свод'!E86/'ИД Свод'!E10)&gt;='Методика оценки (отч.)'!$H$338,'Методика оценки (отч.)'!$E$338,'Методика оценки (отч.)'!$E$337)))*$D$76</f>
        <v>0</v>
      </c>
    </row>
    <row r="77" spans="1:5" x14ac:dyDescent="0.25">
      <c r="A77" s="60"/>
      <c r="B77" s="95" t="str">
        <f>'Методика оценки (отч.)'!A341</f>
        <v>К6</v>
      </c>
      <c r="C77" s="95" t="str">
        <f>'Методика оценки (отч.)'!B341</f>
        <v>Группа критериев 6. Качество информирования</v>
      </c>
      <c r="D77" s="111">
        <f>'Методика оценки (отч.)'!D341</f>
        <v>0.1</v>
      </c>
      <c r="E77" s="105">
        <f>(SUM(E78:E79)+SUM(E85:E86)+SUM(E89:E91)+SUM(E95:E98))*$D$77</f>
        <v>3.8330000000000002</v>
      </c>
    </row>
    <row r="78" spans="1:5" x14ac:dyDescent="0.25">
      <c r="A78" s="61"/>
      <c r="B78" s="99" t="str">
        <f>'Методика оценки (отч.)'!A342</f>
        <v>К6.1.</v>
      </c>
      <c r="C78" s="79" t="str">
        <f>'Методика оценки (отч.)'!C342</f>
        <v>Наличие функционирующего официального сайта ДОО в сети Интернет</v>
      </c>
      <c r="D78" s="112">
        <f>'Методика оценки (отч.)'!D342</f>
        <v>0.05</v>
      </c>
      <c r="E78" s="78">
        <f>(IF('ИД Свод'!E87='Методика оценки (отч.)'!$H$343,'Методика оценки (отч.)'!$E$343,IF('ИД Свод'!E87='Методика оценки (отч.)'!$H$344,'Методика оценки (отч.)'!$E$344,'Методика оценки (отч.)'!$E$343)))*$D$78</f>
        <v>5</v>
      </c>
    </row>
    <row r="79" spans="1:5" x14ac:dyDescent="0.25">
      <c r="A79" s="61"/>
      <c r="B79" s="99" t="str">
        <f>'Методика оценки (отч.)'!A345</f>
        <v>К6.2.</v>
      </c>
      <c r="C79" s="79" t="str">
        <f>'Методика оценки (отч.)'!C345</f>
        <v>Наличие на официальном сайте ДОО учредительной и контактной информации</v>
      </c>
      <c r="D79" s="112">
        <f>'Методика оценки (отч.)'!D345</f>
        <v>0.05</v>
      </c>
      <c r="E79" s="78">
        <f t="shared" ref="E79" si="6">SUM(E80:E84)*$D$79</f>
        <v>5</v>
      </c>
    </row>
    <row r="80" spans="1:5" x14ac:dyDescent="0.25">
      <c r="A80" s="62"/>
      <c r="B80" s="100" t="str">
        <f>'Методика оценки (отч.)'!A346</f>
        <v>К6.2.1.</v>
      </c>
      <c r="C80" s="101" t="str">
        <f>'Методика оценки (отч.)'!K346</f>
        <v>о дате создания ДОО</v>
      </c>
      <c r="D80" s="113"/>
      <c r="E80" s="107">
        <f>IF('ИД Свод'!E89='Методика оценки (отч.)'!$H$347,'Методика оценки (отч.)'!$E$347,IF('ИД Свод'!E89='Методика оценки (отч.)'!$H$348,'Методика оценки (отч.)'!$E$348,'Методика оценки (отч.)'!$E$347))</f>
        <v>20</v>
      </c>
    </row>
    <row r="81" spans="1:5" x14ac:dyDescent="0.25">
      <c r="A81" s="62"/>
      <c r="B81" s="100" t="str">
        <f>'Методика оценки (отч.)'!A349</f>
        <v>К6.2.2.</v>
      </c>
      <c r="C81" s="101" t="str">
        <f>'Методика оценки (отч.)'!K349</f>
        <v>об учредителях ДОО</v>
      </c>
      <c r="D81" s="113"/>
      <c r="E81" s="107">
        <f>IF('ИД Свод'!E90='Методика оценки (отч.)'!$H$350,'Методика оценки (отч.)'!$E$350,IF('ИД Свод'!E90='Методика оценки (отч.)'!$H$351,'Методика оценки (отч.)'!$E$351,'Методика оценки (отч.)'!$E$350))</f>
        <v>20</v>
      </c>
    </row>
    <row r="82" spans="1:5" x14ac:dyDescent="0.25">
      <c r="A82" s="62"/>
      <c r="B82" s="100" t="str">
        <f>'Методика оценки (отч.)'!A352</f>
        <v>К6.2.3.</v>
      </c>
      <c r="C82" s="101" t="str">
        <f>'Методика оценки (отч.)'!K352</f>
        <v>о месте нахождения ДОО</v>
      </c>
      <c r="D82" s="113"/>
      <c r="E82" s="107">
        <f>IF('ИД Свод'!E91='Методика оценки (отч.)'!$H$353,'Методика оценки (отч.)'!$E$353,IF('ИД Свод'!E91='Методика оценки (отч.)'!$H$354,'Методика оценки (отч.)'!$E$354,'Методика оценки (отч.)'!$E$353))</f>
        <v>20</v>
      </c>
    </row>
    <row r="83" spans="1:5" x14ac:dyDescent="0.25">
      <c r="A83" s="62"/>
      <c r="B83" s="100" t="str">
        <f>'Методика оценки (отч.)'!A355</f>
        <v>К6.2.4.</v>
      </c>
      <c r="C83" s="101" t="str">
        <f>'Методика оценки (отч.)'!K355</f>
        <v>о графике работы ДОО</v>
      </c>
      <c r="D83" s="113"/>
      <c r="E83" s="107">
        <f>IF('ИД Свод'!E92='Методика оценки (отч.)'!$H$356,'Методика оценки (отч.)'!$E$356,IF('ИД Свод'!E92='Методика оценки (отч.)'!$H$357,'Методика оценки (отч.)'!$E$357,'Методика оценки (отч.)'!$E$356))</f>
        <v>20</v>
      </c>
    </row>
    <row r="84" spans="1:5" x14ac:dyDescent="0.25">
      <c r="A84" s="62"/>
      <c r="B84" s="100" t="str">
        <f>'Методика оценки (отч.)'!A358</f>
        <v>К6.2.5.</v>
      </c>
      <c r="C84" s="101" t="str">
        <f>'Методика оценки (отч.)'!K358</f>
        <v>контактной информации ДОО (телефона, электронной почты)</v>
      </c>
      <c r="D84" s="113"/>
      <c r="E84" s="107">
        <f>IF('ИД Свод'!E93='Методика оценки (отч.)'!$H$359,'Методика оценки (отч.)'!$E$359,IF('ИД Свод'!E93='Методика оценки (отч.)'!$H4360,'Методика оценки (отч.)'!$E$359,'Методика оценки (отч.)'!$E$360))</f>
        <v>20</v>
      </c>
    </row>
    <row r="85" spans="1:5" x14ac:dyDescent="0.25">
      <c r="A85" s="61"/>
      <c r="B85" s="99" t="str">
        <f>'Методика оценки (отч.)'!A361</f>
        <v>К6.3.</v>
      </c>
      <c r="C85" s="79" t="str">
        <f>'Методика оценки (отч.)'!C361</f>
        <v>Наличие  на официальном сайте ДОО сведений о педагогических работниках</v>
      </c>
      <c r="D85" s="112">
        <f>'Методика оценки (отч.)'!D361</f>
        <v>0.1</v>
      </c>
      <c r="E85" s="78">
        <f>(IF('ИД Свод'!E94='Методика оценки (отч.)'!$H$362,'Методика оценки (отч.)'!$E$362,IF('ИД Свод'!E94='Методика оценки (отч.)'!$H$363,'Методика оценки (отч.)'!$E$363,'Методика оценки (отч.)'!$E$362)))*$D$85</f>
        <v>10</v>
      </c>
    </row>
    <row r="86" spans="1:5" x14ac:dyDescent="0.25">
      <c r="A86" s="61"/>
      <c r="B86" s="99" t="str">
        <f>'Методика оценки (отч.)'!A364</f>
        <v>К6.4.</v>
      </c>
      <c r="C86" s="79" t="str">
        <f>'Методика оценки (отч.)'!C364</f>
        <v>Наличие на официальном сайте ДОО информации о системе управления ДОО</v>
      </c>
      <c r="D86" s="112">
        <f>'Методика оценки (отч.)'!D364</f>
        <v>0.1</v>
      </c>
      <c r="E86" s="78">
        <f t="shared" ref="E86" si="7">SUM(E87:E88)*$D$86</f>
        <v>0</v>
      </c>
    </row>
    <row r="87" spans="1:5" x14ac:dyDescent="0.25">
      <c r="A87" s="62"/>
      <c r="B87" s="100" t="str">
        <f>'Методика оценки (отч.)'!A365</f>
        <v>К6.4.1.</v>
      </c>
      <c r="C87" s="101" t="str">
        <f>'Методика оценки (отч.)'!K365</f>
        <v>об органах управления</v>
      </c>
      <c r="D87" s="113"/>
      <c r="E87" s="107">
        <f>IF('ИД Свод'!E96='Методика оценки (отч.)'!$H$366,'Методика оценки (отч.)'!$E$366,IF('ИД Свод'!E96='Методика оценки (отч.)'!$H$367,'Методика оценки (отч.)'!$E$367,'Методика оценки (отч.)'!$E$366))</f>
        <v>0</v>
      </c>
    </row>
    <row r="88" spans="1:5" x14ac:dyDescent="0.25">
      <c r="A88" s="62"/>
      <c r="B88" s="100" t="str">
        <f>'Методика оценки (отч.)'!A368</f>
        <v>К6.4.2.</v>
      </c>
      <c r="C88" s="101" t="str">
        <f>'Методика оценки (отч.)'!K368</f>
        <v>о руководителях органов управления</v>
      </c>
      <c r="D88" s="113"/>
      <c r="E88" s="107">
        <f>IF('ИД Свод'!E97='Методика оценки (отч.)'!$H$369,'Методика оценки (отч.)'!$E$369,IF('ИД Свод'!E97='Методика оценки (отч.)'!$H$370,'Методика оценки (отч.)'!$E$370,'Методика оценки (отч.)'!$E$369))</f>
        <v>0</v>
      </c>
    </row>
    <row r="89" spans="1:5" x14ac:dyDescent="0.25">
      <c r="A89" s="61"/>
      <c r="B89" s="99" t="str">
        <f>'Методика оценки (отч.)'!A371</f>
        <v>К6.5.</v>
      </c>
      <c r="C89" s="79" t="str">
        <f>'Методика оценки (отч.)'!C371</f>
        <v>Наличие на официальном сайте отчета о результатах самообследования ДОО</v>
      </c>
      <c r="D89" s="112">
        <f>'Методика оценки (отч.)'!D371</f>
        <v>0.1</v>
      </c>
      <c r="E89" s="78">
        <f>(IF('ИД Свод'!E98='Методика оценки (отч.)'!$H$372,'Методика оценки (отч.)'!$E4372,IF('ИД Свод'!E98='Методика оценки (отч.)'!$H$373,'Методика оценки (отч.)'!$E$373,'Методика оценки (отч.)'!$E$372)))*$D$89</f>
        <v>0</v>
      </c>
    </row>
    <row r="90" spans="1:5" ht="30" x14ac:dyDescent="0.25">
      <c r="A90" s="61"/>
      <c r="B90" s="99" t="str">
        <f>'Методика оценки (отч.)'!A374</f>
        <v>К6.6.</v>
      </c>
      <c r="C90" s="79" t="str">
        <f>'Методика оценки (отч.)'!C374</f>
        <v>Наличие на официальном сайте информации о материально-техническом обеспечении образовательной деятельности в ДОО.</v>
      </c>
      <c r="D90" s="112">
        <f>'Методика оценки (отч.)'!D374</f>
        <v>0.1</v>
      </c>
      <c r="E90" s="78">
        <f>(IF('ИД Свод'!E99='Методика оценки (отч.)'!$H$375,'Методика оценки (отч.)'!$E$375,IF('ИД Свод'!E99='Методика оценки (отч.)'!$H$376,'Методика оценки (отч.)'!$E$376,'Методика оценки (отч.)'!$E4375)))*$D$90</f>
        <v>0</v>
      </c>
    </row>
    <row r="91" spans="1:5" ht="30" x14ac:dyDescent="0.25">
      <c r="A91" s="61"/>
      <c r="B91" s="99" t="str">
        <f>'Методика оценки (отч.)'!A377</f>
        <v>К6.7.</v>
      </c>
      <c r="C91" s="79" t="str">
        <f>'Методика оценки (отч.)'!C377</f>
        <v>Наличие на официальном сайте ДОО данных об образовательной программе и методических материалах.</v>
      </c>
      <c r="D91" s="112">
        <f>'Методика оценки (отч.)'!D377</f>
        <v>0.1</v>
      </c>
      <c r="E91" s="78">
        <f t="shared" ref="E91" si="8">SUM(E92:E94)*$D$91</f>
        <v>3.33</v>
      </c>
    </row>
    <row r="92" spans="1:5" x14ac:dyDescent="0.25">
      <c r="A92" s="62"/>
      <c r="B92" s="100" t="str">
        <f>'Методика оценки (отч.)'!A378</f>
        <v>К6.7.1.</v>
      </c>
      <c r="C92" s="101" t="str">
        <f>'Методика оценки (отч.)'!K378</f>
        <v>образовательную программу ДОО</v>
      </c>
      <c r="D92" s="113"/>
      <c r="E92" s="107">
        <f>IF('ИД Свод'!E101='Методика оценки (отч.)'!$H$379,'Методика оценки (отч.)'!$E$379,IF('ИД Свод'!E101='Методика оценки (отч.)'!$H$380,'Методика оценки (отч.)'!$E$380,'Методика оценки (отч.)'!$E$379))</f>
        <v>33.299999999999997</v>
      </c>
    </row>
    <row r="93" spans="1:5" x14ac:dyDescent="0.25">
      <c r="A93" s="62"/>
      <c r="B93" s="100" t="str">
        <f>'Методика оценки (отч.)'!A381</f>
        <v>К6.7.2.</v>
      </c>
      <c r="C93" s="101" t="str">
        <f>'Методика оценки (отч.)'!K381</f>
        <v>календарный учебный график ДОО</v>
      </c>
      <c r="D93" s="113"/>
      <c r="E93" s="107">
        <f>IF('ИД Свод'!E102='Методика оценки (отч.)'!$H$382,'Методика оценки (отч.)'!$E$382,IF('ИД Свод'!E102='Методика оценки (отч.)'!$H$383,'Методика оценки (отч.)'!$E$383,'Методика оценки (отч.)'!$E$382))</f>
        <v>0</v>
      </c>
    </row>
    <row r="94" spans="1:5" x14ac:dyDescent="0.25">
      <c r="A94" s="62"/>
      <c r="B94" s="100" t="str">
        <f>'Методика оценки (отч.)'!A384</f>
        <v>К6.7.3.</v>
      </c>
      <c r="C94" s="101" t="str">
        <f>'Методика оценки (отч.)'!K384</f>
        <v>методические материалы ДОО</v>
      </c>
      <c r="D94" s="113"/>
      <c r="E94" s="107">
        <f>IF('ИД Свод'!E103='Методика оценки (отч.)'!$H$385,'Методика оценки (отч.)'!$E$385,IF('ИД Свод'!E103='Методика оценки (отч.)'!$H$386,'Методика оценки (отч.)'!$E$386,'Методика оценки (отч.)'!$E$385))</f>
        <v>0</v>
      </c>
    </row>
    <row r="95" spans="1:5" ht="30" x14ac:dyDescent="0.25">
      <c r="A95" s="61"/>
      <c r="B95" s="99" t="str">
        <f>'Методика оценки (отч.)'!A387</f>
        <v>К6.8.</v>
      </c>
      <c r="C95" s="79" t="str">
        <f>'Методика оценки (отч.)'!C387</f>
        <v>Наличие на официальном сайте информации о предписаниях надзорных органов, отчетов об исполнении таких предписаний.</v>
      </c>
      <c r="D95" s="112">
        <f>'Методика оценки (отч.)'!D387</f>
        <v>0.1</v>
      </c>
      <c r="E95" s="78">
        <f>(IF('ИД Свод'!E104='Методика оценки (отч.)'!$H$388,'Методика оценки (отч.)'!$E$388,IF('ИД Свод'!E104='Методика оценки (отч.)'!$H$389,'Методика оценки (отч.)'!$E$389,'Методика оценки (отч.)'!$E$388)))*$D$95</f>
        <v>0</v>
      </c>
    </row>
    <row r="96" spans="1:5" ht="30" x14ac:dyDescent="0.25">
      <c r="A96" s="61"/>
      <c r="B96" s="99" t="str">
        <f>'Методика оценки (отч.)'!A390</f>
        <v>К6.9.</v>
      </c>
      <c r="C96" s="79" t="str">
        <f>'Методика оценки (отч.)'!C390</f>
        <v>Наличие на официальном сайте ДОО электронной формы обратной связи (для отправки жалоб, предложений и пр.)</v>
      </c>
      <c r="D96" s="112">
        <f>'Методика оценки (отч.)'!D390</f>
        <v>0.1</v>
      </c>
      <c r="E96" s="78">
        <f>(IF('ИД Свод'!E105='Методика оценки (отч.)'!$H$391,'Методика оценки (отч.)'!$E$391,IF('ИД Свод'!E105='Методика оценки (отч.)'!$H$392,'Методика оценки (отч.)'!$E$392,'Методика оценки (отч.)'!$E$391)))*$D$96</f>
        <v>10</v>
      </c>
    </row>
    <row r="97" spans="1:5" x14ac:dyDescent="0.25">
      <c r="A97" s="61"/>
      <c r="B97" s="99" t="str">
        <f>'Методика оценки (отч.)'!A393</f>
        <v>К6.10.</v>
      </c>
      <c r="C97" s="79" t="str">
        <f>'Методика оценки (отч.)'!C393</f>
        <v xml:space="preserve">Наличие в открытом доступе ежегодного публичного доклада ДОО </v>
      </c>
      <c r="D97" s="112">
        <f>'Методика оценки (отч.)'!D393</f>
        <v>0.1</v>
      </c>
      <c r="E97" s="78">
        <f>(IF('ИД Свод'!E106='Методика оценки (отч.)'!$H$394,'Методика оценки (отч.)'!$E$394,IF('ИД Свод'!E106='Методика оценки (отч.)'!$H$395,'Методика оценки (отч.)'!$E$395,'Методика оценки (отч.)'!$E$394)))*$D$97</f>
        <v>0</v>
      </c>
    </row>
    <row r="98" spans="1:5" x14ac:dyDescent="0.25">
      <c r="A98" s="61"/>
      <c r="B98" s="99" t="str">
        <f>'Методика оценки (отч.)'!A396</f>
        <v>К6.11.</v>
      </c>
      <c r="C98" s="79" t="str">
        <f>'Методика оценки (отч.)'!C396</f>
        <v>Количество используемых дополнительных форм информирования родителей</v>
      </c>
      <c r="D98" s="112">
        <f>'Методика оценки (отч.)'!D396</f>
        <v>0.1</v>
      </c>
      <c r="E98" s="78">
        <f>(IF('ИД Свод'!E107&lt;='Методика оценки (отч.)'!$J$397,'Методика оценки (отч.)'!$E$397,IF('Методика оценки (отч.)'!$H$398&lt;='ИД Свод'!E107&lt;='Методика оценки (отч.)'!$J$398,'Методика оценки (отч.)'!$E$398,IF('ИД Свод'!E107&gt;='Методика оценки (отч.)'!$H$399,'Методика оценки (отч.)'!$E$399,'Методика оценки (отч.)'!$E$398))))*$D$98</f>
        <v>5</v>
      </c>
    </row>
    <row r="99" spans="1:5" x14ac:dyDescent="0.25">
      <c r="A99" s="60"/>
      <c r="B99" s="95" t="str">
        <f>'Методика оценки (отч.)'!A405</f>
        <v>К7</v>
      </c>
      <c r="C99" s="95" t="str">
        <f>'Методика оценки (отч.)'!B405</f>
        <v>Группа критериев 7. Качество управления учреждением</v>
      </c>
      <c r="D99" s="111">
        <f>'Методика оценки (отч.)'!D405</f>
        <v>0.1</v>
      </c>
      <c r="E99" s="105">
        <f t="shared" ref="E99" si="9">SUM(E100:E111)*$D$99</f>
        <v>6</v>
      </c>
    </row>
    <row r="100" spans="1:5" ht="30" x14ac:dyDescent="0.25">
      <c r="A100" s="61"/>
      <c r="B100" s="99" t="str">
        <f>'Методика оценки (отч.)'!A406</f>
        <v>К7.1.</v>
      </c>
      <c r="C100" s="79" t="str">
        <f>'Методика оценки (отч.)'!C406</f>
        <v>Наличие функционирующего в ДОО коллегиального органа управления с участием общественности</v>
      </c>
      <c r="D100" s="112">
        <f>'Методика оценки (отч.)'!D406</f>
        <v>0.1</v>
      </c>
      <c r="E100" s="78">
        <f>(IF('ИД Свод'!E108='Методика оценки (отч.)'!$H$407,'Методика оценки (отч.)'!$E$407,IF('ИД Свод'!E108='Методика оценки (отч.)'!$H$408,'Методика оценки (отч.)'!$E$408,'Методика оценки (отч.)'!$E$407)))*$D$100</f>
        <v>0</v>
      </c>
    </row>
    <row r="101" spans="1:5" x14ac:dyDescent="0.25">
      <c r="A101" s="61"/>
      <c r="B101" s="99" t="str">
        <f>'Методика оценки (отч.)'!A409</f>
        <v>К7.2.</v>
      </c>
      <c r="C101" s="79" t="str">
        <f>'Методика оценки (отч.)'!C409</f>
        <v>Наличие системы самообследования ДОО</v>
      </c>
      <c r="D101" s="112">
        <f>'Методика оценки (отч.)'!D409</f>
        <v>0.1</v>
      </c>
      <c r="E101" s="78">
        <f>(IF('ИД Свод'!E109='Методика оценки (отч.)'!$H$410,'Методика оценки (отч.)'!$E$410,IF('ИД Свод'!E109='Методика оценки (отч.)'!$H$411,'Методика оценки (отч.)'!$E$411,'Методика оценки (отч.)'!$E$410)))*$D$101</f>
        <v>0</v>
      </c>
    </row>
    <row r="102" spans="1:5" x14ac:dyDescent="0.25">
      <c r="A102" s="61"/>
      <c r="B102" s="99" t="str">
        <f>'Методика оценки (отч.)'!A412</f>
        <v>К7.3.</v>
      </c>
      <c r="C102" s="79" t="str">
        <f>'Методика оценки (отч.)'!C412</f>
        <v>Наличие долгосрочной программы развития ДОО (от 3 до 5 лет)</v>
      </c>
      <c r="D102" s="112">
        <f>'Методика оценки (отч.)'!D412</f>
        <v>0.05</v>
      </c>
      <c r="E102" s="78">
        <f>(IF('ИД Свод'!E110='Методика оценки (отч.)'!$H$413,'Методика оценки (отч.)'!$E$413,IF('ИД Свод'!E110='Методика оценки (отч.)'!$H$414,'Методика оценки (отч.)'!$E$414,'Методика оценки (отч.)'!$E$413)))*$D$102</f>
        <v>0</v>
      </c>
    </row>
    <row r="103" spans="1:5" ht="30" x14ac:dyDescent="0.25">
      <c r="A103" s="61"/>
      <c r="B103" s="99" t="str">
        <f>'Методика оценки (отч.)'!A415</f>
        <v>К7.4.</v>
      </c>
      <c r="C103" s="79" t="str">
        <f>'Методика оценки (отч.)'!C415</f>
        <v>Является ли ДОО экспериментальной площадкой федерального, регионального или муниципального уровня</v>
      </c>
      <c r="D103" s="112">
        <f>'Методика оценки (отч.)'!D415</f>
        <v>0.05</v>
      </c>
      <c r="E103" s="78">
        <f>(IF('ИД Свод'!E111='Методика оценки (отч.)'!$H$416,'Методика оценки (отч.)'!$E$416,IF('ИД Свод'!E111='Методика оценки (отч.)'!$H$417,'Методика оценки (отч.)'!$E$417,IF('ИД Свод'!E111='Методика оценки (отч.)'!$H$418,'Методика оценки (отч.)'!$E$418,'Методика оценки (отч.)'!$E$419))))*$D$103</f>
        <v>0</v>
      </c>
    </row>
    <row r="104" spans="1:5" ht="30" x14ac:dyDescent="0.25">
      <c r="A104" s="61"/>
      <c r="B104" s="99" t="str">
        <f>'Методика оценки (отч.)'!A420</f>
        <v>К7.5.</v>
      </c>
      <c r="C104" s="79" t="str">
        <f>'Методика оценки (отч.)'!C420</f>
        <v>Участие ДОО в конкурсах  федерального, регионального и муниципального уровня</v>
      </c>
      <c r="D104" s="112">
        <f>'Методика оценки (отч.)'!D420</f>
        <v>0.05</v>
      </c>
      <c r="E104" s="78">
        <f>(IF('ИД Свод'!E112='Методика оценки (отч.)'!$H$421,'Методика оценки (отч.)'!$E$421,IF('ИД Свод'!E112='Методика оценки (отч.)'!$H$422,'Методика оценки (отч.)'!$E$422,IF('ИД Свод'!E112='Методика оценки (отч.)'!$H$423,'Методика оценки (отч.)'!$E$423,'Методика оценки (отч.)'!$E$424))))*$D$104</f>
        <v>0</v>
      </c>
    </row>
    <row r="105" spans="1:5" ht="30" x14ac:dyDescent="0.25">
      <c r="A105" s="61"/>
      <c r="B105" s="99" t="str">
        <f>'Методика оценки (отч.)'!A425</f>
        <v>К7.6.</v>
      </c>
      <c r="C105" s="79" t="str">
        <f>'Методика оценки (отч.)'!C425</f>
        <v>Наличие у ДОО призового места или гранта федерального, регионального или муниципального уровня</v>
      </c>
      <c r="D105" s="112">
        <f>'Методика оценки (отч.)'!D425</f>
        <v>0.05</v>
      </c>
      <c r="E105" s="78">
        <f>(IF('ИД Свод'!E113='Методика оценки (отч.)'!$H$426,'Методика оценки (отч.)'!$E$426,IF('ИД Свод'!E113='Методика оценки (отч.)'!$H$427,'Методика оценки (отч.)'!$E$427,IF('ИД Свод'!E113='Методика оценки (отч.)'!$H$428,'Методика оценки (отч.)'!$E$428,'Методика оценки (отч.)'!$E$429))))*$D$105</f>
        <v>0</v>
      </c>
    </row>
    <row r="106" spans="1:5" x14ac:dyDescent="0.25">
      <c r="A106" s="61"/>
      <c r="B106" s="99" t="str">
        <f>'Методика оценки (отч.)'!A430</f>
        <v>К7.7.</v>
      </c>
      <c r="C106" s="79" t="str">
        <f>'Методика оценки (отч.)'!C430</f>
        <v>Доля сотрудников ДОО, переведенных на эффективный контракт</v>
      </c>
      <c r="D106" s="112">
        <f>'Методика оценки (отч.)'!D430</f>
        <v>0.1</v>
      </c>
      <c r="E106" s="78">
        <f>(IF((('ИД Свод'!E114/'ИД Свод'!E115)*100)&lt;='Методика оценки (отч.)'!$J$432,'Методика оценки (отч.)'!$E$432,IF('Методика оценки (отч.)'!$H$433&lt;=(('ИД Свод'!E114/'ИД Свод'!E115)*100)&lt;='Методика оценки (отч.)'!$J$433,'Методика оценки (отч.)'!$E$433,IF((('ИД Свод'!E114/'ИД Свод'!E115)*100)&gt;='Методика оценки (отч.)'!$H$434,'Методика оценки (отч.)'!$E$434,'Методика оценки (отч.)'!$E$433))))*$D$106</f>
        <v>10</v>
      </c>
    </row>
    <row r="107" spans="1:5" x14ac:dyDescent="0.25">
      <c r="A107" s="61"/>
      <c r="B107" s="99" t="str">
        <f>'Методика оценки (отч.)'!A435</f>
        <v>К7.8.</v>
      </c>
      <c r="C107" s="79" t="str">
        <f>'Методика оценки (отч.)'!C435</f>
        <v>Доля кредиторской задолженности в общей сумме расходов</v>
      </c>
      <c r="D107" s="112">
        <f>'Методика оценки (отч.)'!D435</f>
        <v>0.1</v>
      </c>
      <c r="E107" s="78">
        <f>(IF((('ИД Свод'!E116/'ИД Свод'!E117)*100)&lt;='Методика оценки (отч.)'!$J$437,'Методика оценки (отч.)'!$E$437,IF('Методика оценки (отч.)'!$H$438&lt;=(('ИД Свод'!E116/'ИД Свод'!E117)*100)&lt;='Методика оценки (отч.)'!$J$438,'Методика оценки (отч.)'!$E$438,IF((('ИД Свод'!E116/'ИД Свод'!E117)*100)&gt;='Методика оценки (отч.)'!$H$439,'Методика оценки (отч.)'!$E$439,'Методика оценки (отч.)'!$E$438))))*$D$107</f>
        <v>10</v>
      </c>
    </row>
    <row r="108" spans="1:5" x14ac:dyDescent="0.25">
      <c r="A108" s="61"/>
      <c r="B108" s="99" t="str">
        <f>'Методика оценки (отч.)'!A440</f>
        <v>К7.9.</v>
      </c>
      <c r="C108" s="79" t="str">
        <f>'Методика оценки (отч.)'!C440</f>
        <v>Доля просроченной кредиторской задолженности в общей сумме расходов</v>
      </c>
      <c r="D108" s="112">
        <f>'Методика оценки (отч.)'!D440</f>
        <v>0.1</v>
      </c>
      <c r="E108" s="78">
        <f>(IF((('ИД Свод'!E118/'ИД Свод'!E117)*100)&lt;='Методика оценки (отч.)'!$J$441,'Методика оценки (отч.)'!$E$441,IF('Методика оценки (отч.)'!$H$442&lt;=(('ИД Свод'!E118/'ИД Свод'!E117)*100)&lt;='Методика оценки (отч.)'!$J$442,'Методика оценки (отч.)'!$E$442,IF((('ИД Свод'!E118/'ИД Свод'!E117)*100)&gt;='Методика оценки (отч.)'!$H$443,'Методика оценки (отч.)'!$E$443,'Методика оценки (отч.)'!$E$442))))*$D$108</f>
        <v>10</v>
      </c>
    </row>
    <row r="109" spans="1:5" ht="45" x14ac:dyDescent="0.25">
      <c r="A109" s="61"/>
      <c r="B109" s="99" t="str">
        <f>'Методика оценки (отч.)'!A444</f>
        <v>К7.10.</v>
      </c>
      <c r="C109" s="79" t="str">
        <f>'Методика оценки (отч.)'!C444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109" s="112">
        <f>'Методика оценки (отч.)'!D444</f>
        <v>0.1</v>
      </c>
      <c r="E109" s="78">
        <f>(IF('ИД Свод'!E119='Методика оценки (отч.)'!$H$446,'Методика оценки (отч.)'!$E$446,'Методика оценки (отч.)'!$E$445))*$D$109</f>
        <v>10</v>
      </c>
    </row>
    <row r="110" spans="1:5" x14ac:dyDescent="0.25">
      <c r="A110" s="61"/>
      <c r="B110" s="99" t="str">
        <f>'Методика оценки (отч.)'!A447</f>
        <v>К7.11.</v>
      </c>
      <c r="C110" s="79" t="str">
        <f>'Методика оценки (отч.)'!C447</f>
        <v xml:space="preserve">Количество предписаний надзорных органов </v>
      </c>
      <c r="D110" s="112">
        <f>'Методика оценки (отч.)'!D447</f>
        <v>0.1</v>
      </c>
      <c r="E110" s="78">
        <f>(IF('ИД Свод'!E120&lt;='Методика оценки (отч.)'!$J$448,'Методика оценки (отч.)'!$E$448,IF('Методика оценки (отч.)'!$H$449&lt;='ИД Свод'!E120&lt;='Методика оценки (отч.)'!$J$449,'Методика оценки (отч.)'!$E$449,IF('ИД Свод'!E120&gt;='Методика оценки (отч.)'!$H$450,'Методика оценки (отч.)'!$E$450,'Методика оценки (отч.)'!$E$449))))*$D$110</f>
        <v>10</v>
      </c>
    </row>
    <row r="111" spans="1:5" ht="30" x14ac:dyDescent="0.25">
      <c r="A111" s="61"/>
      <c r="B111" s="99" t="str">
        <f>'Методика оценки (отч.)'!A451</f>
        <v>К7.12.</v>
      </c>
      <c r="C111" s="79" t="str">
        <f>'Методика оценки (отч.)'!C451</f>
        <v xml:space="preserve">Количество зарегистрированных  жалоб на деятельность ДОО со стороны родителей воспитанников </v>
      </c>
      <c r="D111" s="112">
        <f>'Методика оценки (отч.)'!D451</f>
        <v>0.1</v>
      </c>
      <c r="E111" s="78">
        <f>(IF('ИД Свод'!E121&lt;='Методика оценки (отч.)'!$J$452,'Методика оценки (отч.)'!$E$452,IF('Методика оценки (отч.)'!$H$453&lt;='ИД Свод'!E121&lt;='Методика оценки (отч.)'!$J$453,'Методика оценки (отч.)'!$E$453,IF('ИД Свод'!E121&gt;='Методика оценки (отч.)'!$H$454,'Методика оценки (отч.)'!$E$454,'Методика оценки (отч.)'!$E$453))))*$D$111</f>
        <v>10</v>
      </c>
    </row>
    <row r="112" spans="1:5" s="129" customFormat="1" x14ac:dyDescent="0.25">
      <c r="A112" s="125"/>
      <c r="B112" s="126"/>
      <c r="C112" s="127"/>
      <c r="D112" s="128"/>
      <c r="E112" s="130"/>
    </row>
    <row r="113" spans="1:5" s="129" customFormat="1" x14ac:dyDescent="0.25">
      <c r="A113" s="125"/>
      <c r="B113" s="126"/>
      <c r="C113" s="127"/>
      <c r="D113" s="128"/>
      <c r="E113" s="130"/>
    </row>
    <row r="114" spans="1:5" s="129" customFormat="1" x14ac:dyDescent="0.25">
      <c r="A114" s="125"/>
      <c r="B114" s="126"/>
      <c r="C114" s="127"/>
      <c r="D114" s="128"/>
      <c r="E114" s="130"/>
    </row>
    <row r="115" spans="1:5" s="129" customFormat="1" x14ac:dyDescent="0.25">
      <c r="A115" s="125"/>
      <c r="B115" s="126"/>
      <c r="C115" s="127"/>
      <c r="D115" s="128"/>
      <c r="E115" s="130"/>
    </row>
    <row r="116" spans="1:5" s="129" customFormat="1" x14ac:dyDescent="0.25">
      <c r="A116" s="125"/>
      <c r="B116" s="126"/>
      <c r="C116" s="127"/>
      <c r="D116" s="128"/>
      <c r="E116" s="130"/>
    </row>
    <row r="117" spans="1:5" s="129" customFormat="1" x14ac:dyDescent="0.25">
      <c r="A117" s="125"/>
      <c r="B117" s="126"/>
      <c r="C117" s="127"/>
      <c r="D117" s="128"/>
      <c r="E117" s="130"/>
    </row>
    <row r="118" spans="1:5" s="129" customFormat="1" x14ac:dyDescent="0.25">
      <c r="A118" s="125"/>
      <c r="B118" s="126"/>
      <c r="C118" s="127"/>
      <c r="D118" s="128"/>
      <c r="E118" s="130"/>
    </row>
    <row r="119" spans="1:5" s="129" customFormat="1" x14ac:dyDescent="0.25">
      <c r="A119" s="125"/>
      <c r="B119" s="126"/>
      <c r="C119" s="127"/>
      <c r="D119" s="128"/>
      <c r="E119" s="130"/>
    </row>
    <row r="120" spans="1:5" s="129" customFormat="1" x14ac:dyDescent="0.25">
      <c r="A120" s="125"/>
      <c r="B120" s="126"/>
      <c r="C120" s="127"/>
      <c r="D120" s="128"/>
      <c r="E120" s="130"/>
    </row>
    <row r="121" spans="1:5" s="129" customFormat="1" x14ac:dyDescent="0.25">
      <c r="A121" s="125"/>
      <c r="B121" s="126"/>
      <c r="C121" s="127"/>
      <c r="D121" s="128"/>
      <c r="E121" s="130"/>
    </row>
    <row r="122" spans="1:5" s="129" customFormat="1" x14ac:dyDescent="0.25">
      <c r="A122" s="125"/>
      <c r="B122" s="126"/>
      <c r="C122" s="127"/>
      <c r="D122" s="128"/>
      <c r="E122" s="130"/>
    </row>
    <row r="123" spans="1:5" s="129" customFormat="1" x14ac:dyDescent="0.25">
      <c r="A123" s="125"/>
      <c r="B123" s="126"/>
      <c r="C123" s="127"/>
      <c r="D123" s="128"/>
      <c r="E123" s="130"/>
    </row>
    <row r="124" spans="1:5" s="129" customFormat="1" x14ac:dyDescent="0.25">
      <c r="A124" s="125"/>
      <c r="B124" s="126"/>
      <c r="C124" s="127"/>
      <c r="D124" s="128"/>
      <c r="E124" s="130"/>
    </row>
    <row r="125" spans="1:5" s="129" customFormat="1" x14ac:dyDescent="0.25">
      <c r="A125" s="125"/>
      <c r="B125" s="126"/>
      <c r="C125" s="127"/>
      <c r="D125" s="128"/>
      <c r="E125" s="130"/>
    </row>
    <row r="126" spans="1:5" s="129" customFormat="1" x14ac:dyDescent="0.25">
      <c r="A126" s="125"/>
      <c r="B126" s="126"/>
      <c r="C126" s="127"/>
      <c r="D126" s="128"/>
      <c r="E126" s="130"/>
    </row>
    <row r="127" spans="1:5" s="129" customFormat="1" x14ac:dyDescent="0.25">
      <c r="A127" s="125"/>
      <c r="B127" s="126"/>
      <c r="C127" s="127"/>
      <c r="D127" s="128"/>
      <c r="E127" s="130"/>
    </row>
    <row r="128" spans="1:5" s="129" customFormat="1" x14ac:dyDescent="0.25">
      <c r="A128" s="125"/>
      <c r="B128" s="126"/>
      <c r="C128" s="127"/>
      <c r="D128" s="128"/>
      <c r="E128" s="130"/>
    </row>
    <row r="129" spans="1:5" s="129" customFormat="1" x14ac:dyDescent="0.25">
      <c r="A129" s="125"/>
      <c r="B129" s="126"/>
      <c r="C129" s="127"/>
      <c r="D129" s="128"/>
      <c r="E129" s="130"/>
    </row>
    <row r="130" spans="1:5" s="129" customFormat="1" x14ac:dyDescent="0.25">
      <c r="A130" s="125"/>
      <c r="B130" s="126"/>
      <c r="C130" s="127"/>
      <c r="D130" s="128"/>
      <c r="E130" s="130"/>
    </row>
    <row r="131" spans="1:5" s="129" customFormat="1" x14ac:dyDescent="0.25">
      <c r="A131" s="125"/>
      <c r="B131" s="126"/>
      <c r="C131" s="127"/>
      <c r="D131" s="128"/>
      <c r="E131" s="130"/>
    </row>
    <row r="132" spans="1:5" s="129" customFormat="1" x14ac:dyDescent="0.25">
      <c r="A132" s="125"/>
      <c r="B132" s="126"/>
      <c r="C132" s="127"/>
      <c r="D132" s="128"/>
      <c r="E132" s="130"/>
    </row>
    <row r="133" spans="1:5" s="129" customFormat="1" x14ac:dyDescent="0.25">
      <c r="A133" s="125"/>
      <c r="B133" s="126"/>
      <c r="C133" s="127"/>
      <c r="D133" s="128"/>
      <c r="E133" s="130"/>
    </row>
    <row r="134" spans="1:5" s="129" customFormat="1" x14ac:dyDescent="0.25">
      <c r="A134" s="125"/>
      <c r="B134" s="126"/>
      <c r="C134" s="127"/>
      <c r="D134" s="128"/>
      <c r="E134" s="130"/>
    </row>
    <row r="135" spans="1:5" s="129" customFormat="1" x14ac:dyDescent="0.25">
      <c r="A135" s="125"/>
      <c r="B135" s="126"/>
      <c r="C135" s="127"/>
      <c r="D135" s="128"/>
      <c r="E135" s="130"/>
    </row>
    <row r="136" spans="1:5" s="129" customFormat="1" x14ac:dyDescent="0.25">
      <c r="A136" s="125"/>
      <c r="B136" s="126"/>
      <c r="C136" s="127"/>
      <c r="D136" s="128"/>
      <c r="E136" s="130"/>
    </row>
    <row r="137" spans="1:5" s="129" customFormat="1" x14ac:dyDescent="0.25">
      <c r="A137" s="125"/>
      <c r="B137" s="126"/>
      <c r="C137" s="127"/>
      <c r="D137" s="128"/>
      <c r="E137" s="130"/>
    </row>
    <row r="138" spans="1:5" s="129" customFormat="1" x14ac:dyDescent="0.25">
      <c r="A138" s="125"/>
      <c r="B138" s="126"/>
      <c r="C138" s="127"/>
      <c r="D138" s="128"/>
      <c r="E138" s="130"/>
    </row>
  </sheetData>
  <autoFilter ref="A5:E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sheetPr>
  <dimension ref="A1:E138"/>
  <sheetViews>
    <sheetView topLeftCell="A12" zoomScale="70" zoomScaleNormal="70" workbookViewId="0">
      <selection activeCell="G79" sqref="G79"/>
    </sheetView>
  </sheetViews>
  <sheetFormatPr defaultColWidth="9.140625" defaultRowHeight="15" outlineLevelCol="1" x14ac:dyDescent="0.25"/>
  <cols>
    <col min="1" max="1" width="7.7109375" style="58" customWidth="1"/>
    <col min="2" max="2" width="9.85546875" style="56" customWidth="1"/>
    <col min="3" max="3" width="76.85546875" style="121" customWidth="1" collapsed="1"/>
    <col min="4" max="4" width="12.140625" style="143" hidden="1" customWidth="1" outlineLevel="1"/>
    <col min="5" max="5" width="19.7109375" style="73" customWidth="1" outlineLevel="1"/>
    <col min="6" max="16384" width="9.140625" style="57"/>
  </cols>
  <sheetData>
    <row r="1" spans="1:5" ht="20.25" x14ac:dyDescent="0.25">
      <c r="A1" s="91" t="s">
        <v>666</v>
      </c>
      <c r="B1" s="59"/>
      <c r="C1" s="120"/>
      <c r="D1" s="134"/>
      <c r="E1" s="72"/>
    </row>
    <row r="2" spans="1:5" x14ac:dyDescent="0.25">
      <c r="D2" s="135"/>
    </row>
    <row r="3" spans="1:5" s="103" customFormat="1" ht="40.5" customHeight="1" x14ac:dyDescent="0.25">
      <c r="A3" s="94"/>
      <c r="B3" s="93"/>
      <c r="C3" s="93"/>
      <c r="D3" s="136"/>
      <c r="E3" s="109" t="str">
        <f>'ИИД (отч.)'!D3</f>
        <v>Итум-Калинский МР</v>
      </c>
    </row>
    <row r="4" spans="1:5" s="103" customFormat="1" ht="57" x14ac:dyDescent="0.25">
      <c r="A4" s="94" t="s">
        <v>0</v>
      </c>
      <c r="B4" s="93" t="s">
        <v>18</v>
      </c>
      <c r="C4" s="93" t="s">
        <v>24</v>
      </c>
      <c r="D4" s="136" t="s">
        <v>25</v>
      </c>
      <c r="E4" s="109" t="str">
        <f>'ИД Свод'!E4</f>
        <v>Детский сад №1 «Цветы жизни» с. Итум-Кали</v>
      </c>
    </row>
    <row r="5" spans="1:5" x14ac:dyDescent="0.25">
      <c r="A5" s="6"/>
      <c r="B5" s="55"/>
      <c r="C5" s="122"/>
      <c r="D5" s="137"/>
      <c r="E5" s="78"/>
    </row>
    <row r="6" spans="1:5" ht="30" x14ac:dyDescent="0.25">
      <c r="A6" s="6"/>
      <c r="B6" s="55" t="s">
        <v>19</v>
      </c>
      <c r="C6" s="122"/>
      <c r="D6" s="138"/>
      <c r="E6" s="124">
        <f t="shared" ref="E6" si="0">E7+E20+E26+E43+E72+E77+E99</f>
        <v>57.582999999999998</v>
      </c>
    </row>
    <row r="7" spans="1:5" x14ac:dyDescent="0.25">
      <c r="A7" s="60"/>
      <c r="B7" s="96" t="str">
        <f>'Методика оценки (отч.)'!A6</f>
        <v>К1</v>
      </c>
      <c r="C7" s="96" t="str">
        <f>'Методика оценки (отч.)'!B6</f>
        <v>Группа критериев 1. Качество образовательного процесса</v>
      </c>
      <c r="D7" s="139">
        <v>1</v>
      </c>
      <c r="E7" s="105">
        <f t="shared" ref="E7" si="1">SUM(E8:E19)*$D$7</f>
        <v>8.0000000000000018</v>
      </c>
    </row>
    <row r="8" spans="1:5" ht="30" x14ac:dyDescent="0.25">
      <c r="A8" s="2"/>
      <c r="B8" s="83" t="str">
        <f>'Методика оценки (отч.)'!A7</f>
        <v>К1.1.</v>
      </c>
      <c r="C8" s="82" t="str">
        <f>'Методика оценки (отч.)'!C7</f>
        <v>Наличие воспитанников, ставших победителями муниципальных, региональных, всероссийских или международных массовых мероприятий в отчетном году</v>
      </c>
      <c r="D8" s="140">
        <f>'Методика оценки (отч.)'!D7*'Методика оценки (отч.)'!D6</f>
        <v>1.0000000000000002E-2</v>
      </c>
      <c r="E8" s="78">
        <f>(IF('ИД Свод'!E6='Методика оценки (отч.)'!$H$8,'Методика оценки (отч.)'!$E$8,IF('ИД Свод'!E6='Методика оценки (отч.)'!$H$9,'Методика оценки (отч.)'!$E$9,IF('ИД Свод'!E6='Методика оценки (отч.)'!$H$10,'Методика оценки (отч.)'!$E$10,'Методика оценки (отч.)'!$E$11))))*$D$8</f>
        <v>0</v>
      </c>
    </row>
    <row r="9" spans="1:5" ht="30" x14ac:dyDescent="0.25">
      <c r="A9" s="2"/>
      <c r="B9" s="83" t="str">
        <f>'Методика оценки (отч.)'!A12</f>
        <v>К1.2.</v>
      </c>
      <c r="C9" s="82" t="str">
        <f>'Методика оценки (отч.)'!C12</f>
        <v xml:space="preserve">Наличие бесплатного дополнительного образования в ДОО в отчетном году
</v>
      </c>
      <c r="D9" s="140">
        <f>'Методика оценки (отч.)'!D12*'Методика оценки (отч.)'!D6</f>
        <v>2.0000000000000004E-2</v>
      </c>
      <c r="E9" s="78">
        <f>(IF('ИД Свод'!E7='Методика оценки (отч.)'!$H$13,'Методика оценки (отч.)'!$E$13,IF('ИД Свод'!E7='Методика оценки (отч.)'!$H$14,'Методика оценки (отч.)'!$E$14,'Методика оценки (отч.)'!$E$13)))*$D$9</f>
        <v>0</v>
      </c>
    </row>
    <row r="10" spans="1:5" ht="30" x14ac:dyDescent="0.25">
      <c r="A10" s="2"/>
      <c r="B10" s="83" t="str">
        <f>'Методика оценки (отч.)'!A15</f>
        <v>К1.3.</v>
      </c>
      <c r="C10" s="82" t="str">
        <f>'Методика оценки (отч.)'!C15</f>
        <v>Количество разновидностей бесплатных кружков и секций в ДОО в отчетном году</v>
      </c>
      <c r="D10" s="140">
        <f>'Методика оценки (отч.)'!D15*'Методика оценки (отч.)'!D6</f>
        <v>1.0000000000000002E-2</v>
      </c>
      <c r="E10" s="106">
        <f>(IF('ИД Свод'!E8&lt;='Методика оценки (отч.)'!$J$16,'Методика оценки (отч.)'!$E$16,IF('Методика оценки (отч.)'!$H$17&lt;='ИД Свод'!E8&lt;='Методика оценки (отч.)'!$J$17,'Методика оценки (отч.)'!$E$17,IF('ИД Свод'!E8&gt;='Методика оценки (отч.)'!$H$18,'Методика оценки (отч.)'!$E$18,'Методика оценки (отч.)'!$E$17))))*$D$10</f>
        <v>0</v>
      </c>
    </row>
    <row r="11" spans="1:5" ht="45" x14ac:dyDescent="0.25">
      <c r="A11" s="2"/>
      <c r="B11" s="83" t="str">
        <f>'Методика оценки (отч.)'!A22</f>
        <v>К1.4.</v>
      </c>
      <c r="C11" s="82" t="str">
        <f>'Методика оценки (отч.)'!C22</f>
        <v xml:space="preserve">Доля воспитанников, получающих дополнительное образование бесплатно (в общем числе воспитанников) в отчетном году
</v>
      </c>
      <c r="D11" s="140">
        <f>'Методика оценки (отч.)'!D22*'Методика оценки (отч.)'!D6</f>
        <v>2.0000000000000004E-2</v>
      </c>
      <c r="E11" s="70">
        <f>IF('ИД Свод'!E10=0,0,(IF(('ИД Свод'!E9/'ИД Свод'!E10)*100&lt;='Методика оценки (отч.)'!$J$24,'Методика оценки (отч.)'!$E$24,IF('Методика оценки (отч.)'!$H$25&lt;=('ИД Свод'!E9/'ИД Свод'!E10)*100&lt;='Методика оценки (отч.)'!$J$25,'Методика оценки (отч.)'!$E$25,IF(('ИД Свод'!E9/'ИД Свод'!E10)*100&gt;='Методика оценки (отч.)'!$H$26,'Методика оценки (отч.)'!$E$26,'Методика оценки (отч.)'!$E$25))))*$D$11)</f>
        <v>0</v>
      </c>
    </row>
    <row r="12" spans="1:5" ht="30" x14ac:dyDescent="0.25">
      <c r="A12" s="2"/>
      <c r="B12" s="83" t="str">
        <f>'Методика оценки (отч.)'!A35</f>
        <v>К1.5</v>
      </c>
      <c r="C12" s="82" t="str">
        <f>'Методика оценки (отч.)'!C35</f>
        <v>Количество проведенных в ДОО конкурсов, выставок, открытых уроков, демонстрирующих достижения воспитанников, в отчетном году</v>
      </c>
      <c r="D12" s="140">
        <f>'Методика оценки (отч.)'!D35*'Методика оценки (отч.)'!D6</f>
        <v>1.0000000000000002E-2</v>
      </c>
      <c r="E12" s="106">
        <f>(IF('ИД Свод'!E11&lt;='Методика оценки (отч.)'!$J$36,'Методика оценки (отч.)'!$E$36,IF('Методика оценки (отч.)'!$H$37&lt;='ИД Свод'!E11&lt;='Методика оценки (отч.)'!$J$37,'Методика оценки (отч.)'!$E$37,IF('ИД Свод'!E11&gt;='Методика оценки (отч.)'!$H$38,'Методика оценки (отч.)'!$E$38,'Методика оценки (отч.)'!$E$37))))*$D$12</f>
        <v>0</v>
      </c>
    </row>
    <row r="13" spans="1:5" ht="30" x14ac:dyDescent="0.25">
      <c r="A13" s="2"/>
      <c r="B13" s="83" t="str">
        <f>'Методика оценки (отч.)'!A39</f>
        <v>К1.6</v>
      </c>
      <c r="C13" s="82" t="str">
        <f>'Методика оценки (отч.)'!C39</f>
        <v>Количество познавательных мероприятий, проведенных ДОО совместно с родителями воспитанников, в отчетном году</v>
      </c>
      <c r="D13" s="140">
        <f>'Методика оценки (отч.)'!D39*'Методика оценки (отч.)'!D6</f>
        <v>2.0000000000000004E-2</v>
      </c>
      <c r="E13" s="106">
        <f>(IF('ИД Свод'!E12&lt;='Методика оценки (отч.)'!$J$40,'Методика оценки (отч.)'!$E$40,IF('Методика оценки (отч.)'!$H$41&lt;='ИД Свод'!E12&lt;='Методика оценки (отч.)'!$J$41,'Методика оценки (отч.)'!$E$41,IF('ИД Свод'!E12&gt;='Методика оценки (отч.)'!$H$42,'Методика оценки (отч.)'!$E$42,'Методика оценки (отч.)'!$E$41))))*$D$13</f>
        <v>2.0000000000000004</v>
      </c>
    </row>
    <row r="14" spans="1:5" ht="30" x14ac:dyDescent="0.25">
      <c r="A14" s="2"/>
      <c r="B14" s="83" t="str">
        <f>'Методика оценки (отч.)'!A46</f>
        <v>К1.7</v>
      </c>
      <c r="C14" s="82" t="str">
        <f>'Методика оценки (отч.)'!C46</f>
        <v>Количество разновидностей партнерских организаций, с которыми ДОО реализует совместные познавательные мероприятия</v>
      </c>
      <c r="D14" s="140">
        <f>'Методика оценки (отч.)'!D46*'Методика оценки (отч.)'!D6</f>
        <v>2.0000000000000004E-2</v>
      </c>
      <c r="E14" s="78">
        <f>(IF('ИД Свод'!E13&lt;='Методика оценки (отч.)'!$J$47,'Методика оценки (отч.)'!$E$47,IF('Методика оценки (отч.)'!$H$48&lt;='ИД Свод'!E13&lt;='Методика оценки (отч.)'!$J$48,'Методика оценки (отч.)'!$E$48,IF('ИД Свод'!E13&gt;='Методика оценки (отч.)'!$H$49,'Методика оценки (отч.)'!$E$49,'Методика оценки (отч.)'!$E$48))))*$D$14</f>
        <v>1.0000000000000002</v>
      </c>
    </row>
    <row r="15" spans="1:5" ht="30" x14ac:dyDescent="0.25">
      <c r="A15" s="2"/>
      <c r="B15" s="83" t="str">
        <f>'Методика оценки (отч.)'!A51</f>
        <v>К1.8</v>
      </c>
      <c r="C15" s="79" t="str">
        <f>'Методика оценки (отч.)'!C51</f>
        <v>Количество используемых в ДОО вариативных форм дошкольного образования в отчетном году</v>
      </c>
      <c r="D15" s="140">
        <f>'Методика оценки (отч.)'!D51*'Методика оценки (отч.)'!D6</f>
        <v>2.0000000000000004E-2</v>
      </c>
      <c r="E15" s="106">
        <f>(IF('ИД Свод'!E14&lt;='Методика оценки (отч.)'!$J$52,'Методика оценки (отч.)'!$E$52,IF('Методика оценки (отч.)'!$H$53&lt;='ИД Свод'!E14&lt;='Методика оценки (отч.)'!$J$53,'Методика оценки (отч.)'!$E$53,IF('ИД Свод'!E14&gt;='Методика оценки (отч.)'!$H$54,'Методика оценки (отч.)'!$E$54,'Методика оценки (отч.)'!$E$53))))*$D$15</f>
        <v>1.0000000000000002</v>
      </c>
    </row>
    <row r="16" spans="1:5" ht="45" x14ac:dyDescent="0.25">
      <c r="A16" s="2"/>
      <c r="B16" s="83" t="str">
        <f>'Методика оценки (отч.)'!A65</f>
        <v>К1.9</v>
      </c>
      <c r="C16" s="79" t="str">
        <f>'Методика оценки (отч.)'!C65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D16" s="140">
        <f>'Методика оценки (отч.)'!D65*'Методика оценки (отч.)'!D6</f>
        <v>2.0000000000000004E-2</v>
      </c>
      <c r="E16" s="106">
        <f>(IF('ИД Свод'!E15='Методика оценки (отч.)'!$H$66,'Методика оценки (отч.)'!$E$66,IF('ИД Свод'!E15='Методика оценки (отч.)'!$H$67,'Методика оценки (отч.)'!$E$67,'Методика оценки (отч.)'!$E$66)))*$D$16</f>
        <v>2.0000000000000004</v>
      </c>
    </row>
    <row r="17" spans="1:5" ht="30" x14ac:dyDescent="0.25">
      <c r="A17" s="2"/>
      <c r="B17" s="83" t="str">
        <f>'Методика оценки (отч.)'!A70</f>
        <v>К1.10</v>
      </c>
      <c r="C17" s="82" t="str">
        <f>'Методика оценки (отч.)'!C70</f>
        <v>Использование специализированных методик работы с разновозрастными группами (зафиксированных в образовательной программе ДОО)</v>
      </c>
      <c r="D17" s="140">
        <f>'Методика оценки (отч.)'!D70*'Методика оценки (отч.)'!D6</f>
        <v>1.0000000000000002E-2</v>
      </c>
      <c r="E17" s="106">
        <f>(IF('ИД Свод'!E17='Методика оценки (отч.)'!$H$71,'Методика оценки (отч.)'!$E$71,IF('ИД Свод'!E17='Методика оценки (отч.)'!$H$72,'Методика оценки (отч.)'!$E$72,'Методика оценки (отч.)'!$E$71)))*$D$17</f>
        <v>1.0000000000000002</v>
      </c>
    </row>
    <row r="18" spans="1:5" ht="60" x14ac:dyDescent="0.25">
      <c r="A18" s="2"/>
      <c r="B18" s="83" t="str">
        <f>'Методика оценки (отч.)'!A73</f>
        <v>К1.11</v>
      </c>
      <c r="C18" s="82" t="str">
        <f>'Методика оценки (отч.)'!C73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8" s="140">
        <f>'Методика оценки (отч.)'!D73*'Методика оценки (отч.)'!D6</f>
        <v>2.0000000000000004E-2</v>
      </c>
      <c r="E18" s="106">
        <f>(IF('ИД Свод'!E18&lt;='Методика оценки (отч.)'!$J$74,'Методика оценки (отч.)'!$E$74,IF('Методика оценки (отч.)'!$H$75&lt;='ИД Свод'!E18&lt;='Методика оценки (отч.)'!$J$75,'Методика оценки (отч.)'!$E$75,IF('ИД Свод'!E18&gt;='Методика оценки (отч.)'!$H$76,'Методика оценки (отч.)'!$E$76,'Методика оценки (отч.)'!$E$75))))*$D$18</f>
        <v>1.0000000000000002</v>
      </c>
    </row>
    <row r="19" spans="1:5" ht="45" x14ac:dyDescent="0.25">
      <c r="A19" s="2"/>
      <c r="B19" s="83" t="str">
        <f>'Методика оценки (отч.)'!A79</f>
        <v>К1.12</v>
      </c>
      <c r="C19" s="82" t="str">
        <f>'Методика оценки (отч.)'!C79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D19" s="140">
        <f>'Методика оценки (отч.)'!D79*'Методика оценки (отч.)'!D6</f>
        <v>2.0000000000000004E-2</v>
      </c>
      <c r="E19" s="106">
        <f>(IF('ИД Свод'!E19='Методика оценки (отч.)'!$H$80,'Методика оценки (отч.)'!$E$80,IF('ИД Свод'!E19='Методика оценки (отч.)'!$H$81,'Методика оценки (отч.)'!$E$81,'Методика оценки (отч.)'!$E$80)))*$D$19</f>
        <v>0</v>
      </c>
    </row>
    <row r="20" spans="1:5" ht="30" x14ac:dyDescent="0.25">
      <c r="A20" s="60"/>
      <c r="B20" s="95" t="str">
        <f>'Методика оценки (отч.)'!A82</f>
        <v>К2</v>
      </c>
      <c r="C20" s="96" t="str">
        <f>'Методика оценки (отч.)'!B82</f>
        <v>Группа критериев 2. Качество услуг по присмотру и уходу за детьми (содержание детей, обеспечение питанием и т.п.)</v>
      </c>
      <c r="D20" s="139">
        <v>1</v>
      </c>
      <c r="E20" s="105">
        <f t="shared" ref="E20" si="2">SUM(E21:E25)*$D$20</f>
        <v>15</v>
      </c>
    </row>
    <row r="21" spans="1:5" ht="30" x14ac:dyDescent="0.25">
      <c r="A21" s="2"/>
      <c r="B21" s="83" t="str">
        <f>'Методика оценки (отч.)'!A83</f>
        <v>К2.1.</v>
      </c>
      <c r="C21" s="79" t="str">
        <f>'Методика оценки (отч.)'!C83</f>
        <v>Среднее количество дней, пропущенных одним воспитанником ДОО по болезни, в отчётном году</v>
      </c>
      <c r="D21" s="140">
        <f>'Методика оценки (отч.)'!D83*'Методика оценки (отч.)'!D82</f>
        <v>0.03</v>
      </c>
      <c r="E21" s="106">
        <f>IF('ИД Свод'!E10=0,0,(IF('ИД Свод'!E20/'ИД Свод'!E10&gt;='Методика оценки (отч.)'!$H$85,'Методика оценки (отч.)'!$E$85,IF('Методика оценки (отч.)'!$H$86&lt;='ИД Свод'!E20/'ИД Свод'!E10&lt;='Методика оценки (отч.)'!$J$86,'Методика оценки (отч.)'!$E$86,IF('ИД Свод'!E20/'ИД Свод'!E10&lt;='Методика оценки (отч.)'!$J$87,'Методика оценки (отч.)'!$E$87,'Методика оценки (отч.)'!$E$86))))*$D$21)</f>
        <v>3</v>
      </c>
    </row>
    <row r="22" spans="1:5" ht="45" x14ac:dyDescent="0.25">
      <c r="A22" s="2"/>
      <c r="B22" s="83" t="str">
        <f>'Методика оценки (отч.)'!A88</f>
        <v>К2.2.</v>
      </c>
      <c r="C22" s="82" t="str">
        <f>'Методика оценки (отч.)'!C88</f>
        <v>Количество несчастных случаев, отравлений и травм, полученных воспитанниками во время пребывания в ДОО (на 100 воcпитанников) в отчётном году</v>
      </c>
      <c r="D22" s="140">
        <f>'Методика оценки (отч.)'!D88*'Методика оценки (отч.)'!D82</f>
        <v>0.03</v>
      </c>
      <c r="E22" s="106">
        <f>IF('ИД Свод'!E10=0,0,(IF((('ИД Свод'!E21/'ИД Свод'!E10)*100)&gt;='Методика оценки (отч.)'!$H$90,'Методика оценки (отч.)'!$E$90,IF('Методика оценки (отч.)'!$H$91&lt;=(('ИД Свод'!E21/'ИД Свод'!E10)*100)&lt;='Методика оценки (отч.)'!$J$91,'Методика оценки (отч.)'!$E$91,IF((('ИД Свод'!E21/'ИД Свод'!E10)*100)&lt;='Методика оценки (отч.)'!$J$92,'Методика оценки (отч.)'!$E$92,'Методика оценки (отч.)'!$E$91))))*$D$22)</f>
        <v>3</v>
      </c>
    </row>
    <row r="23" spans="1:5" x14ac:dyDescent="0.25">
      <c r="A23" s="61"/>
      <c r="B23" s="99" t="str">
        <f>'Методика оценки (отч.)'!A101</f>
        <v>К2.3.</v>
      </c>
      <c r="C23" s="79" t="str">
        <f>'Методика оценки (отч.)'!C101</f>
        <v>Наличие сторожа (охранника) в дневное время</v>
      </c>
      <c r="D23" s="140">
        <f>'Методика оценки (отч.)'!D101*'Методика оценки (отч.)'!D82</f>
        <v>0.03</v>
      </c>
      <c r="E23" s="106">
        <f>(IF('ИД Свод'!E22='Методика оценки (отч.)'!$H$102,'Методика оценки (отч.)'!$E$102,IF('ИД Свод'!E22='Методика оценки (отч.)'!$H$103,'Методика оценки (отч.)'!$E$103,'Методика оценки (отч.)'!$E$102)))*$D$23</f>
        <v>3</v>
      </c>
    </row>
    <row r="24" spans="1:5" x14ac:dyDescent="0.25">
      <c r="A24" s="61"/>
      <c r="B24" s="99" t="str">
        <f>'Методика оценки (отч.)'!A104</f>
        <v>К2.4.</v>
      </c>
      <c r="C24" s="79" t="str">
        <f>'Методика оценки (отч.)'!C104</f>
        <v>Доля воспитанников, прошедших диспансеризацию в отчётном году</v>
      </c>
      <c r="D24" s="140">
        <f>'Методика оценки (отч.)'!D104*'Методика оценки (отч.)'!D82</f>
        <v>0.03</v>
      </c>
      <c r="E24" s="106">
        <f>IF('ИД Свод'!E10=0,0,(IF((('ИД Свод'!E23/'ИД Свод'!E10)*100)&lt;='Методика оценки (отч.)'!$J$106,'Методика оценки (отч.)'!$E$106,IF('Методика оценки (отч.)'!$H$107&lt;=(('ИД Свод'!E23/'ИД Свод'!E10)*100)&lt;='Методика оценки (отч.)'!$J$107,'Методика оценки (отч.)'!$E$107,IF((('ИД Свод'!E23/'ИД Свод'!E10))*100&gt;='Методика оценки (отч.)'!$H$108,'Методика оценки (отч.)'!$E$108,'Методика оценки (отч.)'!$E$107))))*$D$24)</f>
        <v>3</v>
      </c>
    </row>
    <row r="25" spans="1:5" ht="30" x14ac:dyDescent="0.25">
      <c r="A25" s="61"/>
      <c r="B25" s="99" t="str">
        <f>'Методика оценки (отч.)'!A109</f>
        <v>К2.5.</v>
      </c>
      <c r="C25" s="79" t="str">
        <f>'Методика оценки (отч.)'!C109</f>
        <v>Ведение индивидуальных карт психофизического здоровья детей психологом и медицинскими работниками</v>
      </c>
      <c r="D25" s="140">
        <f>'Методика оценки (отч.)'!D109*'Методика оценки (отч.)'!D82</f>
        <v>0.03</v>
      </c>
      <c r="E25" s="106">
        <f>(IF('ИД Свод'!E24='Методика оценки (отч.)'!$H$110,'Методика оценки (отч.)'!$E$110,IF('ИД Свод'!E24='Методика оценки (отч.)'!$H$111,'Методика оценки (отч.)'!$E$111,'Методика оценки (отч.)'!$E$110)))*$D$25</f>
        <v>3</v>
      </c>
    </row>
    <row r="26" spans="1:5" ht="45" x14ac:dyDescent="0.25">
      <c r="A26" s="60"/>
      <c r="B26" s="95" t="str">
        <f>'Методика оценки (отч.)'!A112</f>
        <v>К3</v>
      </c>
      <c r="C26" s="95" t="str">
        <f>'Методика оценки (отч.)'!B112</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D26" s="139">
        <v>1</v>
      </c>
      <c r="E26" s="105">
        <f t="shared" ref="E26" si="3">SUM(E27:E42)*$D$26</f>
        <v>7.6</v>
      </c>
    </row>
    <row r="27" spans="1:5" ht="45" x14ac:dyDescent="0.25">
      <c r="A27" s="61"/>
      <c r="B27" s="79" t="str">
        <f>'Методика оценки (отч.)'!A113</f>
        <v>К3.1.</v>
      </c>
      <c r="C27" s="79" t="str">
        <f>'Методика оценки (отч.)'!C113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27" s="140">
        <f>'Методика оценки (отч.)'!D113*'Методика оценки (отч.)'!D112</f>
        <v>4.0000000000000001E-3</v>
      </c>
      <c r="E27" s="106">
        <f>IF('ИД Свод'!E25=0,0,IF((('ИД Свод'!E26/'ИД Свод'!E25)*100)&lt;= 'Методика оценки (отч.)'!$J$115, 'Методика оценки (отч.)'!$E$115,IF(AND((('ИД Свод'!E26/'ИД Свод'!E25)*100)&gt;= 'Методика оценки (отч.)'!$H$116,(('ИД Свод'!E26/'ИД Свод'!E25)*100)&lt;= 'Методика оценки (отч.)'!$J$116), 'Методика оценки (отч.)'!$E$116,IF(AND((('ИД Свод'!E26/'ИД Свод'!E25)*100)&gt;= 'Методика оценки (отч.)'!$H$117, (('ИД Свод'!E26/'ИД Свод'!E25)*100)&lt;= 'Методика оценки (отч.)'!$J$117), 'Методика оценки (отч.)'!$E$117,IF(AND((('ИД Свод'!E26/'ИД Свод'!E25)*100)&gt;= 'Методика оценки (отч.)'!$H$118, (('ИД Свод'!E26/'ИД Свод'!E25)*100)&lt;= 'Методика оценки (отч.)'!$J$118), 'Методика оценки (отч.)'!$E$118,IF((('ИД Свод'!E26/'ИД Свод'!E25)*100)&gt;= 'Методика оценки (отч.)'!$H$119, 'Методика оценки (отч.)'!$E$119,"ошибка")))))*$D$27)</f>
        <v>0</v>
      </c>
    </row>
    <row r="28" spans="1:5" ht="45" x14ac:dyDescent="0.25">
      <c r="A28" s="61"/>
      <c r="B28" s="79" t="str">
        <f>'Методика оценки (отч.)'!A120</f>
        <v>К3.2.</v>
      </c>
      <c r="C28" s="79" t="str">
        <f>'Методика оценки (отч.)'!C120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28" s="140">
        <f>'Методика оценки (отч.)'!D120*'Методика оценки (отч.)'!D112</f>
        <v>1.6E-2</v>
      </c>
      <c r="E28" s="78">
        <f>IF('ИД Свод'!E28=0,0,(IF(('ИД Свод'!E27/'ИД Свод'!E28)*100&lt;='Методика оценки (отч.)'!$J$122,'Методика оценки (отч.)'!$E$122,IF('Методика оценки (отч.)'!$H$123&lt;=('ИД Свод'!E27/'ИД Свод'!E28)*100&lt;='Методика оценки (отч.)'!$J$123,'Методика оценки (отч.)'!$E$123,IF(('ИД Свод'!E27/'ИД Свод'!E28)*100&gt;='Методика оценки (отч.)'!$H$124,'Методика оценки (отч.)'!$E$124,'Методика оценки (отч.)'!$E$123))))*$D$28)</f>
        <v>0.8</v>
      </c>
    </row>
    <row r="29" spans="1:5" ht="45" x14ac:dyDescent="0.25">
      <c r="A29" s="61"/>
      <c r="B29" s="79" t="str">
        <f>'Методика оценки (отч.)'!A125</f>
        <v>К3.3.</v>
      </c>
      <c r="C29" s="79" t="str">
        <f>'Методика оценки (отч.)'!C125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29" s="140">
        <f>'Методика оценки (отч.)'!D125*'Методика оценки (отч.)'!D112</f>
        <v>8.0000000000000002E-3</v>
      </c>
      <c r="E29" s="78">
        <f>(IF('ИД Свод'!E29='Методика оценки (отч.)'!$J$127,'Методика оценки (отч.)'!$E$127,IF('Методика оценки (отч.)'!$H$128&lt;='ИД Свод'!E29&lt;='Методика оценки (отч.)'!$J$128,'Методика оценки (отч.)'!$E$128,IF('ИД Свод'!E29&gt;='Методика оценки (отч.)'!$H$129,'Методика оценки (отч.)'!$E$129,'Методика оценки (отч.)'!$E$128))))*$D$29</f>
        <v>0</v>
      </c>
    </row>
    <row r="30" spans="1:5" ht="60" x14ac:dyDescent="0.25">
      <c r="A30" s="61"/>
      <c r="B30" s="79" t="str">
        <f>'Методика оценки (отч.)'!A130</f>
        <v>К3.4.</v>
      </c>
      <c r="C30" s="79" t="str">
        <f>'Методика оценки (отч.)'!C130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30" s="140">
        <f>'Методика оценки (отч.)'!D130*'Методика оценки (отч.)'!D112</f>
        <v>2.0000000000000004E-2</v>
      </c>
      <c r="E30" s="106">
        <f>IF('ИД Свод'!E28=0,0,(IF(('ИД Свод'!E30/'ИД Свод'!E28)*100&lt;='Методика оценки (отч.)'!$J$132,'Методика оценки (отч.)'!$E$132,IF('Методика оценки (отч.)'!$H$133&lt;=('ИД Свод'!E30/'ИД Свод'!E28)*100&lt;='Методика оценки (отч.)'!$J$133,'Методика оценки (отч.)'!$E$133,IF(('ИД Свод'!E30/'ИД Свод'!E28)*100&gt;='Методика оценки (отч.)'!$H$134,'Методика оценки (отч.)'!$E$134,'Методика оценки (отч.)'!$E$133))))*$D$30)</f>
        <v>1.0000000000000002</v>
      </c>
    </row>
    <row r="31" spans="1:5" ht="45" x14ac:dyDescent="0.25">
      <c r="A31" s="61"/>
      <c r="B31" s="79" t="str">
        <f>'Методика оценки (отч.)'!A135</f>
        <v>К3.5.</v>
      </c>
      <c r="C31" s="79" t="str">
        <f>'Методика оценки (отч.)'!C135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31" s="140">
        <f>'Методика оценки (отч.)'!D135*'Методика оценки (отч.)'!D112</f>
        <v>1.6E-2</v>
      </c>
      <c r="E31" s="78">
        <f>IF('ИД Свод'!E28=0,0,(IF(('ИД Свод'!E31/'ИД Свод'!E28)*100&lt;='Методика оценки (отч.)'!$J$137,'Методика оценки (отч.)'!$E$137,IF('Методика оценки (отч.)'!$H$138&lt;=('ИД Свод'!E31/'ИД Свод'!E28)*100&lt;='Методика оценки (отч.)'!$J$138,'Методика оценки (отч.)'!$E$138,IF(('ИД Свод'!E31/'ИД Свод'!E28)*100&gt;='Методика оценки (отч.)'!$H$139,'Методика оценки (отч.)'!$E$139,'Методика оценки (отч.)'!$E$138))))*$D$31)</f>
        <v>0.8</v>
      </c>
    </row>
    <row r="32" spans="1:5" ht="135" x14ac:dyDescent="0.25">
      <c r="A32" s="61"/>
      <c r="B32" s="79" t="str">
        <f>'Методика оценки (отч.)'!A140</f>
        <v>К3.6.</v>
      </c>
      <c r="C32" s="79" t="str">
        <f>'Методика оценки (отч.)'!C140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32" s="140">
        <f>'Методика оценки (отч.)'!D140*'Методика оценки (отч.)'!D112</f>
        <v>1.2E-2</v>
      </c>
      <c r="E32" s="78">
        <f>(IF('ИД Свод'!E32&lt;='Методика оценки (отч.)'!$J$141,'Методика оценки (отч.)'!$E$141,IF('Методика оценки (отч.)'!$H$142&lt;='ИД Свод'!E32&lt;='Методика оценки (отч.)'!$J$142,'Методика оценки (отч.)'!$E$142,IF('ИД Свод'!E32&gt;='Методика оценки (отч.)'!$H$143,'Методика оценки (отч.)'!$E$143,'Методика оценки (отч.)'!$E$142))))*$D$32</f>
        <v>0</v>
      </c>
    </row>
    <row r="33" spans="1:5" ht="45" x14ac:dyDescent="0.25">
      <c r="A33" s="61"/>
      <c r="B33" s="79" t="str">
        <f>'Методика оценки (отч.)'!A144</f>
        <v>К3.7.</v>
      </c>
      <c r="C33" s="79" t="str">
        <f>'Методика оценки (отч.)'!C144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D33" s="140">
        <f>'Методика оценки (отч.)'!D144*'Методика оценки (отч.)'!D112</f>
        <v>1.2E-2</v>
      </c>
      <c r="E33" s="78">
        <f>(IF('ИД Свод'!E33='Методика оценки (отч.)'!$H$145,'Методика оценки (отч.)'!$E$145,IF('ИД Свод'!E33='Методика оценки (отч.)'!$H$146,'Методика оценки (отч.)'!$E$146,IF('ИД Свод'!E33='Методика оценки (отч.)'!$H$147,'Методика оценки (отч.)'!$E$147,'Методика оценки (отч.)'!$E$148))))*$D$33</f>
        <v>0</v>
      </c>
    </row>
    <row r="34" spans="1:5" ht="30" x14ac:dyDescent="0.25">
      <c r="A34" s="61"/>
      <c r="B34" s="79" t="str">
        <f>'Методика оценки (отч.)'!A149</f>
        <v>К3.8.</v>
      </c>
      <c r="C34" s="79" t="str">
        <f>'Методика оценки (отч.)'!C149</f>
        <v>Доля открытых вакансий педагогических работников от общего числа педагогических ставок в ДОО</v>
      </c>
      <c r="D34" s="140">
        <f>'Методика оценки (отч.)'!D149*'Методика оценки (отч.)'!D112</f>
        <v>8.0000000000000002E-3</v>
      </c>
      <c r="E34" s="78">
        <f>IF('ИД Свод'!E35=0,0,(IF(('ИД Свод'!E34/'ИД Свод'!E35)*100&gt;='Методика оценки (отч.)'!$H$151,'Методика оценки (отч.)'!$E$151,IF('Методика оценки (отч.)'!$H$152&lt;=('ИД Свод'!E34/'ИД Свод'!E35)*100&lt;='Методика оценки (отч.)'!$J$152,'Методика оценки (отч.)'!$E$152,IF(('ИД Свод'!E34/'ИД Свод'!E35)*100&lt;='Методика оценки (отч.)'!$J$153,'Методика оценки (отч.)'!$E$153,'Методика оценки (отч.)'!$E$152))))*$D$34)</f>
        <v>0.8</v>
      </c>
    </row>
    <row r="35" spans="1:5" ht="30" x14ac:dyDescent="0.25">
      <c r="A35" s="61"/>
      <c r="B35" s="79" t="str">
        <f>'Методика оценки (отч.)'!A154</f>
        <v>К3.9.</v>
      </c>
      <c r="C35" s="79" t="str">
        <f>'Методика оценки (отч.)'!C154</f>
        <v>Количество педагогических работников ДОО, уволившихся в отчётном году по собственному желанию (за исключением лиц пенсионного возраста)</v>
      </c>
      <c r="D35" s="140">
        <f>'Методика оценки (отч.)'!D154*'Методика оценки (отч.)'!D112</f>
        <v>1.2E-2</v>
      </c>
      <c r="E35" s="78">
        <f>(IF('ИД Свод'!E36&lt;='Методика оценки (отч.)'!$J$155,'Методика оценки (отч.)'!$E$155,IF('Методика оценки (отч.)'!$H$156&lt;='ИД Свод'!E36&lt;='Методика оценки (отч.)'!$J$156,'Методика оценки (отч.)'!$E$156,IF('ИД Свод'!E36&gt;='Методика оценки (отч.)'!$H$157,'Методика оценки (отч.)'!$E$157,'Методика оценки (отч.)'!$E$156))))*$D$35</f>
        <v>0.6</v>
      </c>
    </row>
    <row r="36" spans="1:5" x14ac:dyDescent="0.25">
      <c r="A36" s="61"/>
      <c r="B36" s="79" t="str">
        <f>'Методика оценки (отч.)'!A158</f>
        <v>К3.10.</v>
      </c>
      <c r="C36" s="79" t="str">
        <f>'Методика оценки (отч.)'!C158</f>
        <v>Обеспеченность ДОО воспитателями:</v>
      </c>
      <c r="D36" s="140">
        <f>'Методика оценки (отч.)'!D158*'Методика оценки (отч.)'!D112</f>
        <v>2.0000000000000004E-2</v>
      </c>
      <c r="E36" s="114">
        <f>IF(('ИД Свод'!E39 +'ИД Свод'!E41+'ИД Свод'!E43)=0,0,(IF(('ИД Свод'!E37/('ИД Свод'!E39*0.183 +'ИД Свод'!E41*0.122+'ИД Свод'!E43*0.095))&lt;='Методика оценки (отч.)'!$J$159,'Методика оценки (отч.)'!$E$159,IF('Методика оценки (отч.)'!$H$160&lt;=('ИД Свод'!E37/('ИД Свод'!E39*0.183 +'ИД Свод'!E41*0.122+'ИД Свод'!E43*0.095))&lt;='Методика оценки (отч.)'!$J$160,'Методика оценки (отч.)'!$E$160,IF(('ИД Свод'!E37/('ИД Свод'!E39*0.183 +'ИД Свод'!E41*0.122+'ИД Свод'!E43*0.095))&gt;='Методика оценки (отч.)'!$H$161,'Методика оценки (отч.)'!$E$161,'Методика оценки (отч.)'!$E$160))))*$D$36)</f>
        <v>1.0000000000000002</v>
      </c>
    </row>
    <row r="37" spans="1:5" x14ac:dyDescent="0.25">
      <c r="A37" s="61"/>
      <c r="B37" s="79" t="str">
        <f>'Методика оценки (отч.)'!A177</f>
        <v>К3.11.</v>
      </c>
      <c r="C37" s="79" t="str">
        <f>'Методика оценки (отч.)'!C177</f>
        <v>Обеспеченность ДОО помощниками воспитателей:</v>
      </c>
      <c r="D37" s="140">
        <f>'Методика оценки (отч.)'!D177*'Методика оценки (отч.)'!D112</f>
        <v>1.6E-2</v>
      </c>
      <c r="E37" s="114">
        <f>IF(('ИД Свод'!E39 +'ИД Свод'!E41+'ИД Свод'!E43)=0,0,(IF(('ИД Свод'!E44/('ИД Свод'!E39*0.165+'ИД Свод'!E41*0.11+'ИД Свод'!E43*0.0825))&lt;='Методика оценки (отч.)'!$J$178,'Методика оценки (отч.)'!$E$178,IF('Методика оценки (отч.)'!$H$179&lt;=('ИД Свод'!E44/('ИД Свод'!E39*0.165+'ИД Свод'!E41*0.11+'ИД Свод'!E43*0.0825))&lt;='Методика оценки (отч.)'!$J$179,'Методика оценки (отч.)'!$E$179,IF(('ИД Свод'!E44/('ИД Свод'!E39*0.165+'ИД Свод'!E41*0.11+'ИД Свод'!E43*0.0825))&gt;='Методика оценки (отч.)'!$H$180,'Методика оценки (отч.)'!$E$180,'Методика оценки (отч.)'!$E$179))))*$D$37)</f>
        <v>0.8</v>
      </c>
    </row>
    <row r="38" spans="1:5" x14ac:dyDescent="0.25">
      <c r="A38" s="61"/>
      <c r="B38" s="79" t="str">
        <f>'Методика оценки (отч.)'!A196</f>
        <v>К3.12.</v>
      </c>
      <c r="C38" s="79" t="str">
        <f>'Методика оценки (отч.)'!C196</f>
        <v>Обеспеченность ДОО педагогами-психологами</v>
      </c>
      <c r="D38" s="140">
        <f>'Методика оценки (отч.)'!D196*'Методика оценки (отч.)'!D112</f>
        <v>1.2E-2</v>
      </c>
      <c r="E38" s="114">
        <f>IF(('ИД Свод'!E39 +'ИД Свод'!E41+'ИД Свод'!E43)=0,0,(IF(('ИД Свод'!E48/('ИД Свод'!E39*0.0083+'ИД Свод'!E41*0.11+'ИД Свод'!E43*0.0042))&lt;='Методика оценки (отч.)'!$J$197,'Методика оценки (отч.)'!$E$197,IF('Методика оценки (отч.)'!$H$198&lt;=('ИД Свод'!E48/('ИД Свод'!E39*0.0083+'ИД Свод'!E41*0.11+'ИД Свод'!E43*0.0042))&lt;='Методика оценки (отч.)'!$J$198,'Методика оценки (отч.)'!$E$198,IF(('ИД Свод'!E48/('ИД Свод'!E39*0.0083+'ИД Свод'!E41*0.11+'ИД Свод'!E43*0.0042))&gt;='Методика оценки (отч.)'!$H$199,'Методика оценки (отч.)'!$E$199,'Методика оценки (отч.)'!$E$198))))*$D$38)</f>
        <v>0</v>
      </c>
    </row>
    <row r="39" spans="1:5" x14ac:dyDescent="0.25">
      <c r="A39" s="61"/>
      <c r="B39" s="79" t="str">
        <f>'Методика оценки (отч.)'!A206</f>
        <v>К3.13.</v>
      </c>
      <c r="C39" s="79" t="str">
        <f>'Методика оценки (отч.)'!C206</f>
        <v>Обеспеченность ДОО учителями-логопедами</v>
      </c>
      <c r="D39" s="140">
        <f>'Методика оценки (отч.)'!D206*'Методика оценки (отч.)'!D112</f>
        <v>1.2E-2</v>
      </c>
      <c r="E39" s="106">
        <f>(IF('ИД Свод'!E49='Методика оценки (отч.)'!$H$207,'Методика оценки (отч.)'!$E$207,IF('ИД Свод'!E49='Методика оценки (отч.)'!$H$208,'Методика оценки (отч.)'!$E$208,'Методика оценки (отч.)'!$E$207)))*$D$39</f>
        <v>0</v>
      </c>
    </row>
    <row r="40" spans="1:5" x14ac:dyDescent="0.25">
      <c r="A40" s="61"/>
      <c r="B40" s="79" t="str">
        <f>'Методика оценки (отч.)'!A209</f>
        <v>К3.14.</v>
      </c>
      <c r="C40" s="79" t="str">
        <f>'Методика оценки (отч.)'!C209</f>
        <v>Обеспеченность ДОО музыкальными руководителями</v>
      </c>
      <c r="D40" s="140">
        <f>'Методика оценки (отч.)'!D209*'Методика оценки (отч.)'!D112</f>
        <v>1.2E-2</v>
      </c>
      <c r="E40" s="114">
        <f>IF(('ИД Свод'!E41+'ИД Свод'!E43)=0,0,(IF(('ИД Свод'!E50/('ИД Свод'!E41*0.017+'ИД Свод'!E43*0.0125))&lt;='Методика оценки (отч.)'!$J$210,'Методика оценки (отч.)'!$E$210,IF('Методика оценки (отч.)'!$H$211&lt;=('ИД Свод'!E50/('ИД Свод'!E41*0.017+'ИД Свод'!E43*0.0125))&lt;='Методика оценки (отч.)'!$J$211,'Методика оценки (отч.)'!$E$211,IF(('ИД Свод'!E50/('ИД Свод'!E41*0.017+'ИД Свод'!E43*0.0125))&gt;='Методика оценки (отч.)'!$H$212,'Методика оценки (отч.)'!$E$212,'Методика оценки (отч.)'!$E$211))))*$D$40)</f>
        <v>0.6</v>
      </c>
    </row>
    <row r="41" spans="1:5" x14ac:dyDescent="0.25">
      <c r="A41" s="61"/>
      <c r="B41" s="79" t="str">
        <f>'Методика оценки (отч.)'!A213</f>
        <v>К3.15.</v>
      </c>
      <c r="C41" s="79" t="str">
        <f>'Методика оценки (отч.)'!C213</f>
        <v>Обеспеченность ДОО инструкторами по физкультуре</v>
      </c>
      <c r="D41" s="140">
        <f>'Методика оценки (отч.)'!D213*'Методика оценки (отч.)'!D112</f>
        <v>1.2E-2</v>
      </c>
      <c r="E41" s="114">
        <f>IF('ИД Свод'!E43=0,0,(IF('ИД Свод'!E51/('ИД Свод'!E43*0.00625)&lt;='Методика оценки (отч.)'!$J$214,'Методика оценки (отч.)'!$E$214,IF('Методика оценки (отч.)'!$H$215&lt;='ИД Свод'!E51/('ИД Свод'!E43*0.00625)&lt;='Методика оценки (отч.)'!$J$215,'Методика оценки (отч.)'!$E$215,IF('ИД Свод'!E51/('ИД Свод'!E43*0.00625)&gt;='Методика оценки (отч.)'!$H$216,'Методика оценки (отч.)'!$E$216,'Методика оценки (отч.)'!$E$215))))*$D$41)</f>
        <v>1.2</v>
      </c>
    </row>
    <row r="42" spans="1:5" x14ac:dyDescent="0.25">
      <c r="A42" s="61"/>
      <c r="B42" s="79" t="str">
        <f>'Методика оценки (отч.)'!A217</f>
        <v>К3.16.</v>
      </c>
      <c r="C42" s="79" t="str">
        <f>'Методика оценки (отч.)'!C217</f>
        <v>Количество воспитанников в расчете на одного медицинского работника</v>
      </c>
      <c r="D42" s="140">
        <f>'Методика оценки (отч.)'!D217*'Методика оценки (отч.)'!D112</f>
        <v>8.0000000000000002E-3</v>
      </c>
      <c r="E42" s="115">
        <f>IF('ИД Свод'!E52=0,0,(IF((('ИД Свод'!E10/'ИД Свод'!E52))&lt;='Методика оценки (отч.)'!$J$219,'Методика оценки (отч.)'!$E$219,IF('Методика оценки (отч.)'!$H$220&lt;=(('ИД Свод'!E10/'ИД Свод'!E52))&lt;='Методика оценки (отч.)'!$J$220,'Методика оценки (отч.)'!$E$220,IF((('ИД Свод'!E10/'ИД Свод'!E52))&gt;='Методика оценки (отч.)'!$H$221,'Методика оценки (отч.)'!$E$221,'Методика оценки (отч.)'!$E$220))))*$D$42)</f>
        <v>0</v>
      </c>
    </row>
    <row r="43" spans="1:5" ht="45" x14ac:dyDescent="0.25">
      <c r="A43" s="60"/>
      <c r="B43" s="95" t="str">
        <f>'Методика оценки (отч.)'!A222</f>
        <v>К4</v>
      </c>
      <c r="C43" s="95" t="str">
        <f>'Методика оценки (отч.)'!B222</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D43" s="139">
        <v>1</v>
      </c>
      <c r="E43" s="105">
        <f t="shared" ref="E43" si="4">SUM(E44:E71)*$D$43</f>
        <v>13.399999999999995</v>
      </c>
    </row>
    <row r="44" spans="1:5" ht="30" x14ac:dyDescent="0.25">
      <c r="A44" s="61"/>
      <c r="B44" s="79" t="str">
        <f>'Методика оценки (отч.)'!A223</f>
        <v>К4.1.</v>
      </c>
      <c r="C44" s="79" t="str">
        <f>'Методика оценки (отч.)'!C223</f>
        <v>Количество нештатных и аварийных ситуаций техногенного характера, возникших на территории ДОО (пожар, обрушение конструкций и т.п.)</v>
      </c>
      <c r="D44" s="140">
        <f>'Методика оценки (отч.)'!D223*'Методика оценки (отч.)'!D222</f>
        <v>6.0000000000000001E-3</v>
      </c>
      <c r="E44" s="78">
        <f>(IF('ИД Свод'!E53&gt;'Методика оценки (отч.)'!$H$225,'Методика оценки (отч.)'!$E$224,'Методика оценки (отч.)'!$E$225))*$D$44</f>
        <v>0.6</v>
      </c>
    </row>
    <row r="45" spans="1:5" x14ac:dyDescent="0.25">
      <c r="A45" s="61"/>
      <c r="B45" s="79" t="str">
        <f>'Методика оценки (отч.)'!A226</f>
        <v>К4.2.</v>
      </c>
      <c r="C45" s="79" t="str">
        <f>'Методика оценки (отч.)'!C226</f>
        <v xml:space="preserve">Наличие системы водоснабжения </v>
      </c>
      <c r="D45" s="140">
        <f>'Методика оценки (отч.)'!D226*'Методика оценки (отч.)'!D222</f>
        <v>6.0000000000000001E-3</v>
      </c>
      <c r="E45" s="78">
        <f>(IF('ИД Свод'!E54='Методика оценки (отч.)'!$H$227,'Методика оценки (отч.)'!$E$227,IF('ИД Свод'!E54='Методика оценки (отч.)'!$H$228,'Методика оценки (отч.)'!$E$228,'Методика оценки (отч.)'!$E$227)))*$D$45</f>
        <v>0.6</v>
      </c>
    </row>
    <row r="46" spans="1:5" x14ac:dyDescent="0.25">
      <c r="A46" s="61"/>
      <c r="B46" s="79" t="str">
        <f>'Методика оценки (отч.)'!A229</f>
        <v>К4.3.</v>
      </c>
      <c r="C46" s="79" t="str">
        <f>'Методика оценки (отч.)'!C229</f>
        <v>Наличие системы отопления</v>
      </c>
      <c r="D46" s="140">
        <f>'Методика оценки (отч.)'!D229*'Методика оценки (отч.)'!D222</f>
        <v>6.0000000000000001E-3</v>
      </c>
      <c r="E46" s="78">
        <f>(IF('ИД Свод'!E55='Методика оценки (отч.)'!$H$230,'Методика оценки (отч.)'!$E$230,IF('ИД Свод'!E55='Методика оценки (отч.)'!$H$231,'Методика оценки (отч.)'!$E$231,'Методика оценки (отч.)'!$E$230)))*$D$46</f>
        <v>0.6</v>
      </c>
    </row>
    <row r="47" spans="1:5" x14ac:dyDescent="0.25">
      <c r="A47" s="61"/>
      <c r="B47" s="79" t="str">
        <f>'Методика оценки (отч.)'!A232</f>
        <v>К4.4.</v>
      </c>
      <c r="C47" s="79" t="str">
        <f>'Методика оценки (отч.)'!C232</f>
        <v>Наличие канализации</v>
      </c>
      <c r="D47" s="140">
        <f>'Методика оценки (отч.)'!D232*'Методика оценки (отч.)'!D222</f>
        <v>6.0000000000000001E-3</v>
      </c>
      <c r="E47" s="78">
        <f>(IF('ИД Свод'!E56='Методика оценки (отч.)'!$H$233,'Методика оценки (отч.)'!$E$233,IF('ИД Свод'!E56='Методика оценки (отч.)'!$H$234,'Методика оценки (отч.)'!$E$234,'Методика оценки (отч.)'!$E$233)))*$D$47</f>
        <v>0.6</v>
      </c>
    </row>
    <row r="48" spans="1:5" x14ac:dyDescent="0.25">
      <c r="A48" s="61"/>
      <c r="B48" s="79" t="str">
        <f>'Методика оценки (отч.)'!A235</f>
        <v>К4.5.</v>
      </c>
      <c r="C48" s="79" t="str">
        <f>'Методика оценки (отч.)'!C235</f>
        <v>Тип здания, в котором располагается ДОО</v>
      </c>
      <c r="D48" s="140">
        <f>'Методика оценки (отч.)'!D235*'Методика оценки (отч.)'!D222</f>
        <v>1.2E-2</v>
      </c>
      <c r="E48" s="78">
        <f>(IF('ИД Свод'!E57='Методика оценки (отч.)'!$H$238,'Методика оценки (отч.)'!$E$238,'Методика оценки (отч.)'!$E$237))*$D$48</f>
        <v>1.2</v>
      </c>
    </row>
    <row r="49" spans="1:5" x14ac:dyDescent="0.25">
      <c r="A49" s="61"/>
      <c r="B49" s="79" t="str">
        <f>'Методика оценки (отч.)'!A239</f>
        <v>К4.6.</v>
      </c>
      <c r="C49" s="79" t="str">
        <f>'Методика оценки (отч.)'!C239</f>
        <v>Является ли здание ДОО аварийным</v>
      </c>
      <c r="D49" s="140">
        <f>'Методика оценки (отч.)'!D239*'Методика оценки (отч.)'!D222</f>
        <v>6.0000000000000001E-3</v>
      </c>
      <c r="E49" s="78">
        <f>(IF('ИД Свод'!E58='Методика оценки (отч.)'!$H$240,'Методика оценки (отч.)'!$E$240,IF('ИД Свод'!E58='Методика оценки (отч.)'!$H$241,'Методика оценки (отч.)'!$E$241,'Методика оценки (отч.)'!$E$240)))*$D$49</f>
        <v>0.6</v>
      </c>
    </row>
    <row r="50" spans="1:5" x14ac:dyDescent="0.25">
      <c r="A50" s="61"/>
      <c r="B50" s="79" t="str">
        <f>'Методика оценки (отч.)'!A242</f>
        <v>К4.7.</v>
      </c>
      <c r="C50" s="79" t="str">
        <f>'Методика оценки (отч.)'!C242</f>
        <v>Необходимость проведения в здании ДОО капитального ремонта</v>
      </c>
      <c r="D50" s="140">
        <f>'Методика оценки (отч.)'!D242*'Методика оценки (отч.)'!D222</f>
        <v>6.0000000000000001E-3</v>
      </c>
      <c r="E50" s="78">
        <f>(IF('ИД Свод'!E59='Методика оценки (отч.)'!$H$243,'Методика оценки (отч.)'!$E$243,IF('ИД Свод'!E59='Методика оценки (отч.)'!$H$244,'Методика оценки (отч.)'!$E$244,'Методика оценки (отч.)'!$E$243)))*$D$50</f>
        <v>0.6</v>
      </c>
    </row>
    <row r="51" spans="1:5" x14ac:dyDescent="0.25">
      <c r="A51" s="61"/>
      <c r="B51" s="79" t="str">
        <f>'Методика оценки (отч.)'!A245</f>
        <v>К4.8.</v>
      </c>
      <c r="C51" s="79" t="str">
        <f>'Методика оценки (отч.)'!C245</f>
        <v>Наличие тревожной кнопки или другой охранной сигнализации</v>
      </c>
      <c r="D51" s="140">
        <f>'Методика оценки (отч.)'!D245*'Методика оценки (отч.)'!D222</f>
        <v>6.0000000000000001E-3</v>
      </c>
      <c r="E51" s="78">
        <f>(IF('ИД Свод'!E60='Методика оценки (отч.)'!$H$246,'Методика оценки (отч.)'!$E$246,IF('ИД Свод'!E60='Методика оценки (отч.)'!$H$247,'Методика оценки (отч.)'!$E$247,'Методика оценки (отч.)'!$E$246)))*$D$51</f>
        <v>0.6</v>
      </c>
    </row>
    <row r="52" spans="1:5" x14ac:dyDescent="0.25">
      <c r="A52" s="61"/>
      <c r="B52" s="79" t="str">
        <f>'Методика оценки (отч.)'!A248</f>
        <v>К4.9.</v>
      </c>
      <c r="C52" s="79" t="str">
        <f>'Методика оценки (отч.)'!C248</f>
        <v>Наличие работающей пожарной сигнализации</v>
      </c>
      <c r="D52" s="140">
        <f>'Методика оценки (отч.)'!D245*'Методика оценки (отч.)'!D222</f>
        <v>6.0000000000000001E-3</v>
      </c>
      <c r="E52" s="78">
        <f>(IF('ИД Свод'!E61='Методика оценки (отч.)'!$H$249,'Методика оценки (отч.)'!$E$249,IF('ИД Свод'!E61='Методика оценки (отч.)'!$H$250,'Методика оценки (отч.)'!$E$250,'Методика оценки (отч.)'!$E$249)))*$D$52</f>
        <v>0.6</v>
      </c>
    </row>
    <row r="53" spans="1:5" x14ac:dyDescent="0.25">
      <c r="A53" s="61"/>
      <c r="B53" s="79" t="str">
        <f>'Методика оценки (отч.)'!A251</f>
        <v>К4.10.</v>
      </c>
      <c r="C53" s="79" t="str">
        <f>'Методика оценки (отч.)'!C251</f>
        <v>Наличие противопожарного оборудования</v>
      </c>
      <c r="D53" s="140">
        <f>'Методика оценки (отч.)'!D251*'Методика оценки (отч.)'!D222</f>
        <v>6.0000000000000001E-3</v>
      </c>
      <c r="E53" s="78">
        <f>(IF('ИД Свод'!E62='Методика оценки (отч.)'!$H$252,'Методика оценки (отч.)'!$E$252,IF('ИД Свод'!E62='Методика оценки (отч.)'!$H$253,'Методика оценки (отч.)'!$E$253,'Методика оценки (отч.)'!$E$252)))*$D$53</f>
        <v>0.6</v>
      </c>
    </row>
    <row r="54" spans="1:5" x14ac:dyDescent="0.25">
      <c r="A54" s="61"/>
      <c r="B54" s="79" t="str">
        <f>'Методика оценки (отч.)'!A254</f>
        <v>К4.11.</v>
      </c>
      <c r="C54" s="79" t="str">
        <f>'Методика оценки (отч.)'!C254</f>
        <v>Наличие системы видеонаблюдения</v>
      </c>
      <c r="D54" s="140">
        <f>'Методика оценки (отч.)'!D254*'Методика оценки (отч.)'!D222</f>
        <v>6.0000000000000001E-3</v>
      </c>
      <c r="E54" s="78">
        <f>(IF('ИД Свод'!E63='Методика оценки (отч.)'!$H$255,'Методика оценки (отч.)'!$E$255,IF('ИД Свод'!E63='Методика оценки (отч.)'!$H$256,'Методика оценки (отч.)'!$E$256,'Методика оценки (отч.)'!$E$255)))*$D$54</f>
        <v>0.6</v>
      </c>
    </row>
    <row r="55" spans="1:5" x14ac:dyDescent="0.25">
      <c r="A55" s="61"/>
      <c r="B55" s="79" t="str">
        <f>'Методика оценки (отч.)'!A257</f>
        <v>К4.12.</v>
      </c>
      <c r="C55" s="79" t="str">
        <f>'Методика оценки (отч.)'!C257</f>
        <v>Количество персональных компьютеров, доступных для использования детьми</v>
      </c>
      <c r="D55" s="140">
        <f>'Методика оценки (отч.)'!D257*'Методика оценки (отч.)'!D222</f>
        <v>4.0000000000000001E-3</v>
      </c>
      <c r="E55" s="106">
        <f>(IF('ИД Свод'!E64&lt;='Методика оценки (отч.)'!$J$258,'Методика оценки (отч.)'!$E$258,IF('Методика оценки (отч.)'!$H$259&lt;='ИД Свод'!E64&lt;='Методика оценки (отч.)'!$J$259,'Методика оценки (отч.)'!$E$259,IF('ИД Свод'!E64&gt;='Методика оценки (отч.)'!$H$260,'Методика оценки (отч.)'!$E$260,'Методика оценки (отч.)'!$E$259))))*$D$55</f>
        <v>0.2</v>
      </c>
    </row>
    <row r="56" spans="1:5" x14ac:dyDescent="0.25">
      <c r="A56" s="61"/>
      <c r="B56" s="79" t="str">
        <f>'Методика оценки (отч.)'!A261</f>
        <v>К4.13.</v>
      </c>
      <c r="C56" s="79" t="str">
        <f>'Методика оценки (отч.)'!C261</f>
        <v>Наличие периметрального ограждения территории ДОО, освещение территории</v>
      </c>
      <c r="D56" s="140">
        <f>'Методика оценки (отч.)'!D261*'Методика оценки (отч.)'!D222</f>
        <v>6.0000000000000001E-3</v>
      </c>
      <c r="E56" s="106">
        <f>(IF('ИД Свод'!E65='Методика оценки (отч.)'!$H$262,'Методика оценки (отч.)'!$E$262,IF('ИД Свод'!E65='Методика оценки (отч.)'!$H$263,'Методика оценки (отч.)'!$E$263,'Методика оценки (отч.)'!$E$262)))*$D$56</f>
        <v>0.6</v>
      </c>
    </row>
    <row r="57" spans="1:5" x14ac:dyDescent="0.25">
      <c r="A57" s="61"/>
      <c r="B57" s="79" t="str">
        <f>'Методика оценки (отч.)'!A264</f>
        <v>К4.14.</v>
      </c>
      <c r="C57" s="79" t="str">
        <f>'Методика оценки (отч.)'!C264</f>
        <v>Наличие прогулочной площадки</v>
      </c>
      <c r="D57" s="140">
        <f>'Методика оценки (отч.)'!D264*'Методика оценки (отч.)'!D222</f>
        <v>6.0000000000000001E-3</v>
      </c>
      <c r="E57" s="106">
        <f>(IF('ИД Свод'!E66='Методика оценки (отч.)'!$H$265,'Методика оценки (отч.)'!$E$265,IF('ИД Свод'!E66='Методика оценки (отч.)'!$H$266,'Методика оценки (отч.)'!$E$266,'Методика оценки (отч.)'!$E$265)))*$D$57</f>
        <v>0.6</v>
      </c>
    </row>
    <row r="58" spans="1:5" ht="27.75" customHeight="1" x14ac:dyDescent="0.25">
      <c r="A58" s="61"/>
      <c r="B58" s="79" t="str">
        <f>'Методика оценки (отч.)'!A267</f>
        <v>К4.15.</v>
      </c>
      <c r="C58" s="79" t="str">
        <f>'Методика оценки (отч.)'!C267</f>
        <v>Площадь групповой (игровой) комнаты в расчете на одного воспитанника</v>
      </c>
      <c r="D58" s="140">
        <f>'Методика оценки (отч.)'!D267*'Методика оценки (отч.)'!D222</f>
        <v>1.2E-2</v>
      </c>
      <c r="E58" s="106">
        <f>IF('ИД Свод'!E10=0,0,(IF(('ИД Свод'!E67/'ИД Свод'!E10)&lt;'Методика оценки (отч.)'!$H$269,'Методика оценки (отч.)'!$E$269,IF(('ИД Свод'!E67/'ИД Свод'!E10)&gt;='Методика оценки (отч.)'!$H$270,'Методика оценки (отч.)'!$E$270,'Методика оценки (отч.)'!$E$269)))*$D$58)</f>
        <v>1.2</v>
      </c>
    </row>
    <row r="59" spans="1:5" ht="60" x14ac:dyDescent="0.25">
      <c r="A59" s="61"/>
      <c r="B59" s="79" t="str">
        <f>'Методика оценки (отч.)'!A271</f>
        <v>К4.16.</v>
      </c>
      <c r="C59" s="79" t="str">
        <f>'Методика оценки (отч.)'!C271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59" s="140">
        <f>'Методика оценки (отч.)'!D271*'Методика оценки (отч.)'!D222</f>
        <v>6.0000000000000001E-3</v>
      </c>
      <c r="E59" s="106">
        <f>IF('ИД Свод'!E10=0,0,IF(('ИД Свод'!E68/'ИД Свод'!E10)&gt;='Методика оценки (отч.)'!$H$273,'Методика оценки (отч.)'!$E$273,'Методика оценки (отч.)'!$E$272)*$D$59)</f>
        <v>0.6</v>
      </c>
    </row>
    <row r="60" spans="1:5" x14ac:dyDescent="0.25">
      <c r="A60" s="61"/>
      <c r="B60" s="79" t="str">
        <f>'Методика оценки (отч.)'!A274</f>
        <v>К4.17.</v>
      </c>
      <c r="C60" s="79" t="str">
        <f>'Методика оценки (отч.)'!C274</f>
        <v>Наличие оборудованного физкультурного зала</v>
      </c>
      <c r="D60" s="140">
        <f>'Методика оценки (отч.)'!D274*'Методика оценки (отч.)'!D222</f>
        <v>8.0000000000000002E-3</v>
      </c>
      <c r="E60" s="106">
        <f>(IF('ИД Свод'!E69='Методика оценки (отч.)'!$H$275,'Методика оценки (отч.)'!$E$275,IF('ИД Свод'!E69='Методика оценки (отч.)'!$H$276,'Методика оценки (отч.)'!$E$276,'Методика оценки (отч.)'!$E$275)))*$D$60</f>
        <v>0</v>
      </c>
    </row>
    <row r="61" spans="1:5" x14ac:dyDescent="0.25">
      <c r="A61" s="61"/>
      <c r="B61" s="79" t="str">
        <f>'Методика оценки (отч.)'!A277</f>
        <v>К4.18.</v>
      </c>
      <c r="C61" s="79" t="str">
        <f>'Методика оценки (отч.)'!C277</f>
        <v>Наличие оборудованного музыкального зала</v>
      </c>
      <c r="D61" s="140">
        <f>'Методика оценки (отч.)'!D277*'Методика оценки (отч.)'!D222</f>
        <v>8.0000000000000002E-3</v>
      </c>
      <c r="E61" s="106">
        <f>(IF('ИД Свод'!E70='Методика оценки (отч.)'!$H$278,'Методика оценки (отч.)'!$E$278,IF('ИД Свод'!E70='Методика оценки (отч.)'!$H$279,'Методика оценки (отч.)'!$E$279,'Методика оценки (отч.)'!$E$278)))*$D$61</f>
        <v>0</v>
      </c>
    </row>
    <row r="62" spans="1:5" ht="19.5" customHeight="1" x14ac:dyDescent="0.25">
      <c r="A62" s="61"/>
      <c r="B62" s="79" t="str">
        <f>'Методика оценки (отч.)'!A280</f>
        <v>К4.19.</v>
      </c>
      <c r="C62" s="79" t="str">
        <f>'Методика оценки (отч.)'!C280</f>
        <v>Наличие оборудованного крытого бассейна</v>
      </c>
      <c r="D62" s="140">
        <f>'Методика оценки (отч.)'!D280*'Методика оценки (отч.)'!D222</f>
        <v>6.0000000000000001E-3</v>
      </c>
      <c r="E62" s="106">
        <f>(IF('ИД Свод'!E71='Методика оценки (отч.)'!$H$281,'Методика оценки (отч.)'!$E$281,IF('ИД Свод'!E71='Методика оценки (отч.)'!$H$282,'Методика оценки (отч.)'!$E$282,'Методика оценки (отч.)'!$E$281)))*$D$62</f>
        <v>0</v>
      </c>
    </row>
    <row r="63" spans="1:5" x14ac:dyDescent="0.25">
      <c r="A63" s="61"/>
      <c r="B63" s="79" t="str">
        <f>'Методика оценки (отч.)'!A283</f>
        <v>К4.20.</v>
      </c>
      <c r="C63" s="79" t="str">
        <f>'Методика оценки (отч.)'!C283</f>
        <v>Доля детей, пользующихся услугами бассейна</v>
      </c>
      <c r="D63" s="140">
        <f>'Методика оценки (отч.)'!D283*'Методика оценки (отч.)'!D222</f>
        <v>6.0000000000000001E-3</v>
      </c>
      <c r="E63" s="115">
        <f>IF('ИД Свод'!E10=0,0,(IF((('ИД Свод'!E72/'ИД Свод'!E10)*100)&lt;='Методика оценки (отч.)'!$J$285,'Методика оценки (отч.)'!$E$285,IF('Методика оценки (отч.)'!$H$286&lt;=(('ИД Свод'!E72/'ИД Свод'!E10)*100)&lt;='Методика оценки (отч.)'!$J$286,'Методика оценки (отч.)'!$E$286,IF((('ИД Свод'!E72/'ИД Свод'!E10)*100)&gt;='Методика оценки (отч.)'!$H$287,'Методика оценки (отч.)'!$E$287,'Методика оценки (отч.)'!$E$286))))*$D$63)</f>
        <v>0</v>
      </c>
    </row>
    <row r="64" spans="1:5" x14ac:dyDescent="0.25">
      <c r="A64" s="61"/>
      <c r="B64" s="79" t="str">
        <f>'Методика оценки (отч.)'!A288</f>
        <v>К4.21.</v>
      </c>
      <c r="C64" s="79" t="str">
        <f>'Методика оценки (отч.)'!C288</f>
        <v>Наличие оборудованного медицинского кабинета</v>
      </c>
      <c r="D64" s="140">
        <f>'Методика оценки (отч.)'!D288*'Методика оценки (отч.)'!D222</f>
        <v>6.0000000000000001E-3</v>
      </c>
      <c r="E64" s="106">
        <f>(IF('ИД Свод'!E73='Методика оценки (отч.)'!$H$289,'Методика оценки (отч.)'!$E$289,IF('ИД Свод'!E73='Методика оценки (отч.)'!$H$290,'Методика оценки (отч.)'!$E$290,'Методика оценки (отч.)'!$E$289)))*$D$64</f>
        <v>0.6</v>
      </c>
    </row>
    <row r="65" spans="1:5" x14ac:dyDescent="0.25">
      <c r="A65" s="61"/>
      <c r="B65" s="79" t="str">
        <f>'Методика оценки (отч.)'!A291</f>
        <v>К4.22.</v>
      </c>
      <c r="C65" s="79" t="str">
        <f>'Методика оценки (отч.)'!C291</f>
        <v>Наличие оборудованного процедурного кабинета</v>
      </c>
      <c r="D65" s="140">
        <f>'Методика оценки (отч.)'!D291*'Методика оценки (отч.)'!D222</f>
        <v>6.0000000000000001E-3</v>
      </c>
      <c r="E65" s="106">
        <f>(IF('ИД Свод'!E74='Методика оценки (отч.)'!$H$292,'Методика оценки (отч.)'!$E$292,IF('ИД Свод'!E74='Методика оценки (отч.)'!$H$293,'Методика оценки (отч.)'!$E$293,'Методика оценки (отч.)'!$E$292)))*$D$65</f>
        <v>0.6</v>
      </c>
    </row>
    <row r="66" spans="1:5" ht="18.75" customHeight="1" x14ac:dyDescent="0.25">
      <c r="A66" s="61"/>
      <c r="B66" s="79" t="str">
        <f>'Методика оценки (отч.)'!A294</f>
        <v>К4.23.</v>
      </c>
      <c r="C66" s="79" t="str">
        <f>'Методика оценки (отч.)'!C294</f>
        <v>Наличие оборудованного изолятора</v>
      </c>
      <c r="D66" s="140">
        <f>'Методика оценки (отч.)'!D294*'Методика оценки (отч.)'!D222</f>
        <v>6.0000000000000001E-3</v>
      </c>
      <c r="E66" s="106">
        <f>(IF('ИД Свод'!E75='Методика оценки (отч.)'!$H$295,'Методика оценки (отч.)'!$E$295,IF('ИД Свод'!E75='Методика оценки (отч.)'!$H$296,'Методика оценки (отч.)'!$E$296,'Методика оценки (отч.)'!$E$295)))*$D$66</f>
        <v>0</v>
      </c>
    </row>
    <row r="67" spans="1:5" x14ac:dyDescent="0.25">
      <c r="A67" s="61"/>
      <c r="B67" s="79" t="str">
        <f>'Методика оценки (отч.)'!A297</f>
        <v>К4.24.</v>
      </c>
      <c r="C67" s="79" t="str">
        <f>'Методика оценки (отч.)'!C297</f>
        <v>Наличие специального оборудованного кабинета педагога-психолога</v>
      </c>
      <c r="D67" s="140">
        <f>'Методика оценки (отч.)'!D297*'Методика оценки (отч.)'!D222</f>
        <v>6.0000000000000001E-3</v>
      </c>
      <c r="E67" s="78">
        <f>(IF('ИД Свод'!E76='Методика оценки (отч.)'!$H$298,'Методика оценки (отч.)'!$E$298,IF('ИД Свод'!E76='Методика оценки (отч.)'!$H$299,'Методика оценки (отч.)'!$E$299,'Методика оценки (отч.)'!$E$298)))*$D$67</f>
        <v>0</v>
      </c>
    </row>
    <row r="68" spans="1:5" x14ac:dyDescent="0.25">
      <c r="A68" s="61"/>
      <c r="B68" s="79" t="str">
        <f>'Методика оценки (отч.)'!A300</f>
        <v>К4.25.</v>
      </c>
      <c r="C68" s="79" t="str">
        <f>'Методика оценки (отч.)'!C300</f>
        <v>Наличие специального оборудованного кабинета учителя-логопеда</v>
      </c>
      <c r="D68" s="140">
        <f>'Методика оценки (отч.)'!D300*'Методика оценки (отч.)'!D222</f>
        <v>6.0000000000000001E-3</v>
      </c>
      <c r="E68" s="78">
        <f>(IF('ИД Свод'!E77='Методика оценки (отч.)'!$H$301,'Методика оценки (отч.)'!$E$301,IF('ИД Свод'!E77='Методика оценки (отч.)'!$H$302,'Методика оценки (отч.)'!$E$302,'Методика оценки (отч.)'!$E$301)))*$D$68</f>
        <v>0</v>
      </c>
    </row>
    <row r="69" spans="1:5" ht="30" x14ac:dyDescent="0.25">
      <c r="A69" s="61"/>
      <c r="B69" s="79" t="str">
        <f>'Методика оценки (отч.)'!A307</f>
        <v>К4.26.</v>
      </c>
      <c r="C69" s="79" t="str">
        <f>'Методика оценки (отч.)'!C307</f>
        <v>Оценка обеспеченности ДОО игрушками, указанная в Акте проверки готовности ДОО к 2014-2015 учебному году</v>
      </c>
      <c r="D69" s="140">
        <f>'Методика оценки (отч.)'!D307*'Методика оценки (отч.)'!D222</f>
        <v>1.2E-2</v>
      </c>
      <c r="E69" s="78">
        <f>(IF('ИД Свод'!E78='Методика оценки (отч.)'!$H$308,'Методика оценки (отч.)'!$E$308,IF('ИД Свод'!E78='Методика оценки (отч.)'!$H$309,'Методика оценки (отч.)'!$E$309,IF('ИД Свод'!E78='Методика оценки (отч.)'!$H$310,'Методика оценки (отч.)'!$E$310,IF('ИД Свод'!E78='Методика оценки (отч.)'!$H$311,'Методика оценки (отч.)'!$E$311,'Методика оценки (отч.)'!$C$310)))))*$D$69</f>
        <v>0.6</v>
      </c>
    </row>
    <row r="70" spans="1:5" ht="30" x14ac:dyDescent="0.25">
      <c r="A70" s="61"/>
      <c r="B70" s="79" t="str">
        <f>'Методика оценки (отч.)'!A312</f>
        <v>К4.27.</v>
      </c>
      <c r="C70" s="79" t="str">
        <f>'Методика оценки (отч.)'!C312</f>
        <v>Оценка обеспеченности ДОО игрушками и дидактическими материалами, указанная в Акте проверки готовности ДОО к 2014-2015 учебному году</v>
      </c>
      <c r="D70" s="140">
        <f>'Методика оценки (отч.)'!D312*'Методика оценки (отч.)'!D222</f>
        <v>1.2E-2</v>
      </c>
      <c r="E70" s="78">
        <f>(IF('ИД Свод'!E79='Методика оценки (отч.)'!$H$313,'Методика оценки (отч.)'!$E$313,IF('ИД Свод'!E79='Методика оценки (отч.)'!$H$314,'Методика оценки (отч.)'!$E$314,IF('ИД Свод'!E79='Методика оценки (отч.)'!$H$315,'Методика оценки (отч.)'!$E$315,IF('ИД Свод'!E79='Методика оценки (отч.)'!$H$316,'Методика оценки (отч.)'!$E$316,'Методика оценки (отч.)'!$C$315)))))*$D$70</f>
        <v>0.6</v>
      </c>
    </row>
    <row r="71" spans="1:5" ht="30" x14ac:dyDescent="0.25">
      <c r="A71" s="61"/>
      <c r="B71" s="79" t="str">
        <f>'Методика оценки (отч.)'!A317</f>
        <v>К4.28.</v>
      </c>
      <c r="C71" s="79" t="str">
        <f>'Методика оценки (отч.)'!C317</f>
        <v>Оценка состояния пищеблока, указанная в Акте проверки готовности ДОО к 2014-2015 учебному году</v>
      </c>
      <c r="D71" s="140">
        <f>'Методика оценки (отч.)'!D317*'Методика оценки (отч.)'!D222</f>
        <v>1.2E-2</v>
      </c>
      <c r="E71" s="78">
        <f>(IF('ИД Свод'!E80='Методика оценки (отч.)'!$H$318,'Методика оценки (отч.)'!$E$318,IF('ИД Свод'!E80='Методика оценки (отч.)'!$H$319,'Методика оценки (отч.)'!$E$319,IF('ИД Свод'!E80='Методика оценки (отч.)'!$H$320,'Методика оценки (отч.)'!$E$320,IF('ИД Свод'!E80='Методика оценки (отч.)'!$H$321,'Методика оценки (отч.)'!$E$321,'Методика оценки (отч.)'!$C$320)))))*$D$71</f>
        <v>0.6</v>
      </c>
    </row>
    <row r="72" spans="1:5" x14ac:dyDescent="0.25">
      <c r="A72" s="60"/>
      <c r="B72" s="95" t="str">
        <f>'Методика оценки (отч.)'!A322</f>
        <v>К5</v>
      </c>
      <c r="C72" s="95" t="str">
        <f>'Методика оценки (отч.)'!B322</f>
        <v>Группа критериев 5. Обеспеченность финансовыми ресурсами</v>
      </c>
      <c r="D72" s="139">
        <v>1</v>
      </c>
      <c r="E72" s="105">
        <f t="shared" ref="E72" si="5">SUM(E73:E76)*$D$72</f>
        <v>3.75</v>
      </c>
    </row>
    <row r="73" spans="1:5" ht="45" x14ac:dyDescent="0.25">
      <c r="A73" s="61"/>
      <c r="B73" s="79" t="str">
        <f>'Методика оценки (отч.)'!A323</f>
        <v>К5.1.</v>
      </c>
      <c r="C73" s="79" t="str">
        <f>'Методика оценки (отч.)'!C323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73" s="140">
        <f>'Методика оценки (отч.)'!D323*'Методика оценки (отч.)'!D322</f>
        <v>1.2500000000000001E-2</v>
      </c>
      <c r="E73" s="78">
        <f>(IF(('ИД Свод'!E81/'ИД Свод'!E82)&lt;'Методика оценки (отч.)'!$H$325,'Методика оценки (отч.)'!$E$325,IF(('ИД Свод'!E81/'ИД Свод'!E82)&gt;='Методика оценки (отч.)'!$H$326,'Методика оценки (отч.)'!$E$326,'Методика оценки (отч.)'!$E$325)))*$D$73</f>
        <v>1.25</v>
      </c>
    </row>
    <row r="74" spans="1:5" ht="30" x14ac:dyDescent="0.25">
      <c r="A74" s="61"/>
      <c r="B74" s="79" t="str">
        <f>'Методика оценки (отч.)'!A327</f>
        <v>К5.2.</v>
      </c>
      <c r="C74" s="79" t="str">
        <f>'Методика оценки (отч.)'!C327</f>
        <v>Отношение среднего размера родительской платы за услуги ДОО к среднему размеру родительской платы за услуги ДОО в Чеченской Республике</v>
      </c>
      <c r="D74" s="140">
        <f>'Методика оценки (отч.)'!D327*'Методика оценки (отч.)'!D322</f>
        <v>1.2500000000000001E-2</v>
      </c>
      <c r="E74" s="78">
        <f>(IF(('ИД Свод'!E83/'ИД Свод'!E84)&lt;='Методика оценки (отч.)'!$H$329,'Методика оценки (отч.)'!$E$329,IF(('ИД Свод'!E83/'ИД Свод'!E84)&gt;'Методика оценки (отч.)'!$H$330,'Методика оценки (отч.)'!$E$330,'Методика оценки (отч.)'!$E$329)))*$D$74</f>
        <v>1.25</v>
      </c>
    </row>
    <row r="75" spans="1:5" x14ac:dyDescent="0.25">
      <c r="A75" s="61"/>
      <c r="B75" s="79" t="str">
        <f>'Методика оценки (отч.)'!A331</f>
        <v>К5.3.</v>
      </c>
      <c r="C75" s="79" t="str">
        <f>'Методика оценки (отч.)'!C331</f>
        <v>Средние расходы на обеспечение образовательного процесса на 1 воспитанника</v>
      </c>
      <c r="D75" s="140">
        <f>'Методика оценки (отч.)'!D331*'Методика оценки (отч.)'!D322</f>
        <v>1.2500000000000001E-2</v>
      </c>
      <c r="E75" s="106">
        <f>IF(('ИД Свод'!E85/'ИД Свод'!E10)&lt;='Методика оценки (отч.)'!$J$332,'Методика оценки (отч.)'!$E$332,IF('Методика оценки (отч.)'!$H$333&lt;=('ИД Свод'!E85/'ИД Свод'!E10)&lt;='Методика оценки (отч.)'!$J$333,'Методика оценки (отч.)'!$E$333,IF(('ИД Свод'!E85/'ИД Свод'!E10)&gt;='Методика оценки (отч.)'!$H$334,'Методика оценки (отч.)'!$E$334,ISERROR(0)))*$D$75)</f>
        <v>1.25</v>
      </c>
    </row>
    <row r="76" spans="1:5" x14ac:dyDescent="0.25">
      <c r="A76" s="61"/>
      <c r="B76" s="99" t="str">
        <f>'Методика оценки (отч.)'!A335</f>
        <v>К5.4.</v>
      </c>
      <c r="C76" s="99" t="str">
        <f>'Методика оценки (отч.)'!C335</f>
        <v>Объем платных услуг на 1 воспитанника</v>
      </c>
      <c r="D76" s="140">
        <f>'Методика оценки (отч.)'!D335*'Методика оценки (отч.)'!D322</f>
        <v>1.2500000000000001E-2</v>
      </c>
      <c r="E76" s="106">
        <f>IF(('ИД Свод'!E86/'ИД Свод'!E10)&lt;='Методика оценки (отч.)'!$J$336,'Методика оценки (отч.)'!$E$336,IF('Методика оценки (отч.)'!$H$337&lt;=('ИД Свод'!E86/'ИД Свод'!E10)&lt;='Методика оценки (отч.)'!$J$337,'Методика оценки (отч.)'!$E$337,IF(('ИД Свод'!E86/'ИД Свод'!E10)&gt;='Методика оценки (отч.)'!$H$338,'Методика оценки (отч.)'!$E$338,'Методика оценки (отч.)'!$E$337)))*$D$76</f>
        <v>0</v>
      </c>
    </row>
    <row r="77" spans="1:5" x14ac:dyDescent="0.25">
      <c r="A77" s="60"/>
      <c r="B77" s="95" t="str">
        <f>'Методика оценки (отч.)'!A341</f>
        <v>К6</v>
      </c>
      <c r="C77" s="95" t="str">
        <f>'Методика оценки (отч.)'!B341</f>
        <v>Группа критериев 6. Качество информирования</v>
      </c>
      <c r="D77" s="139">
        <v>1</v>
      </c>
      <c r="E77" s="105">
        <f>(SUM(E78:E79)+SUM(E85:E86)+SUM(E89:E91)+SUM(E95:E98))*$D$77</f>
        <v>3.8330000000000011</v>
      </c>
    </row>
    <row r="78" spans="1:5" x14ac:dyDescent="0.25">
      <c r="A78" s="61"/>
      <c r="B78" s="99" t="str">
        <f>'Методика оценки (отч.)'!A342</f>
        <v>К6.1.</v>
      </c>
      <c r="C78" s="79" t="str">
        <f>'Методика оценки (отч.)'!C342</f>
        <v>Наличие функционирующего официального сайта ДОО в сети Интернет</v>
      </c>
      <c r="D78" s="140">
        <f>'Методика оценки (отч.)'!D342*'Методика оценки (отч.)'!D341</f>
        <v>5.000000000000001E-3</v>
      </c>
      <c r="E78" s="78">
        <f>(IF('ИД Свод'!E87='Методика оценки (отч.)'!$H$343,'Методика оценки (отч.)'!$E$343,IF('ИД Свод'!E87='Методика оценки (отч.)'!$H$344,'Методика оценки (отч.)'!$E$344,'Методика оценки (отч.)'!$E$343)))*$D$78</f>
        <v>0.50000000000000011</v>
      </c>
    </row>
    <row r="79" spans="1:5" x14ac:dyDescent="0.25">
      <c r="A79" s="61"/>
      <c r="B79" s="99" t="str">
        <f>'Методика оценки (отч.)'!A345</f>
        <v>К6.2.</v>
      </c>
      <c r="C79" s="79" t="str">
        <f>'Методика оценки (отч.)'!C345</f>
        <v>Наличие на официальном сайте ДОО учредительной и контактной информации</v>
      </c>
      <c r="D79" s="140">
        <f>'Методика оценки (отч.)'!D345*'Методика оценки (отч.)'!D341</f>
        <v>5.000000000000001E-3</v>
      </c>
      <c r="E79" s="78">
        <f t="shared" ref="E79" si="6">SUM(E80:E84)*$D$79</f>
        <v>0.50000000000000011</v>
      </c>
    </row>
    <row r="80" spans="1:5" x14ac:dyDescent="0.25">
      <c r="A80" s="62"/>
      <c r="B80" s="100" t="str">
        <f>'Методика оценки (отч.)'!A346</f>
        <v>К6.2.1.</v>
      </c>
      <c r="C80" s="101" t="str">
        <f>'Методика оценки (отч.)'!K346</f>
        <v>о дате создания ДОО</v>
      </c>
      <c r="D80" s="141"/>
      <c r="E80" s="107">
        <f>IF('ИД Свод'!E89='Методика оценки (отч.)'!$H$347,'Методика оценки (отч.)'!$E$347,IF('ИД Свод'!E89='Методика оценки (отч.)'!$H$348,'Методика оценки (отч.)'!$E$348,'Методика оценки (отч.)'!$E$347))</f>
        <v>20</v>
      </c>
    </row>
    <row r="81" spans="1:5" x14ac:dyDescent="0.25">
      <c r="A81" s="62"/>
      <c r="B81" s="100" t="str">
        <f>'Методика оценки (отч.)'!A349</f>
        <v>К6.2.2.</v>
      </c>
      <c r="C81" s="101" t="str">
        <f>'Методика оценки (отч.)'!K349</f>
        <v>об учредителях ДОО</v>
      </c>
      <c r="D81" s="141"/>
      <c r="E81" s="107">
        <f>IF('ИД Свод'!E90='Методика оценки (отч.)'!$H$350,'Методика оценки (отч.)'!$E$350,IF('ИД Свод'!E90='Методика оценки (отч.)'!$H$351,'Методика оценки (отч.)'!$E$351,'Методика оценки (отч.)'!$E$350))</f>
        <v>20</v>
      </c>
    </row>
    <row r="82" spans="1:5" x14ac:dyDescent="0.25">
      <c r="A82" s="62"/>
      <c r="B82" s="100" t="str">
        <f>'Методика оценки (отч.)'!A352</f>
        <v>К6.2.3.</v>
      </c>
      <c r="C82" s="101" t="str">
        <f>'Методика оценки (отч.)'!K352</f>
        <v>о месте нахождения ДОО</v>
      </c>
      <c r="D82" s="141"/>
      <c r="E82" s="107">
        <f>IF('ИД Свод'!E91='Методика оценки (отч.)'!$H$353,'Методика оценки (отч.)'!$E$353,IF('ИД Свод'!E91='Методика оценки (отч.)'!$H$354,'Методика оценки (отч.)'!$E$354,'Методика оценки (отч.)'!$E$353))</f>
        <v>20</v>
      </c>
    </row>
    <row r="83" spans="1:5" x14ac:dyDescent="0.25">
      <c r="A83" s="62"/>
      <c r="B83" s="100" t="str">
        <f>'Методика оценки (отч.)'!A355</f>
        <v>К6.2.4.</v>
      </c>
      <c r="C83" s="101" t="str">
        <f>'Методика оценки (отч.)'!K355</f>
        <v>о графике работы ДОО</v>
      </c>
      <c r="D83" s="141"/>
      <c r="E83" s="107">
        <f>IF('ИД Свод'!E92='Методика оценки (отч.)'!$H$356,'Методика оценки (отч.)'!$E$356,IF('ИД Свод'!E92='Методика оценки (отч.)'!$H$357,'Методика оценки (отч.)'!$E$357,'Методика оценки (отч.)'!$E$356))</f>
        <v>20</v>
      </c>
    </row>
    <row r="84" spans="1:5" x14ac:dyDescent="0.25">
      <c r="A84" s="62"/>
      <c r="B84" s="100" t="str">
        <f>'Методика оценки (отч.)'!A358</f>
        <v>К6.2.5.</v>
      </c>
      <c r="C84" s="101" t="str">
        <f>'Методика оценки (отч.)'!K358</f>
        <v>контактной информации ДОО (телефона, электронной почты)</v>
      </c>
      <c r="D84" s="141"/>
      <c r="E84" s="107">
        <f>IF('ИД Свод'!E93='Методика оценки (отч.)'!$H$359,'Методика оценки (отч.)'!$E$359,IF('ИД Свод'!E93='Методика оценки (отч.)'!$H4360,'Методика оценки (отч.)'!$E$359,'Методика оценки (отч.)'!$E$360))</f>
        <v>20</v>
      </c>
    </row>
    <row r="85" spans="1:5" x14ac:dyDescent="0.25">
      <c r="A85" s="61"/>
      <c r="B85" s="99" t="str">
        <f>'Методика оценки (отч.)'!A361</f>
        <v>К6.3.</v>
      </c>
      <c r="C85" s="79" t="str">
        <f>'Методика оценки (отч.)'!C361</f>
        <v>Наличие  на официальном сайте ДОО сведений о педагогических работниках</v>
      </c>
      <c r="D85" s="140">
        <f>'Методика оценки (отч.)'!D361*'Методика оценки (отч.)'!D341</f>
        <v>1.0000000000000002E-2</v>
      </c>
      <c r="E85" s="78">
        <f>(IF('ИД Свод'!E94='Методика оценки (отч.)'!$H$362,'Методика оценки (отч.)'!$E$362,IF('ИД Свод'!E94='Методика оценки (отч.)'!$H$363,'Методика оценки (отч.)'!$E$363,'Методика оценки (отч.)'!$E$362)))*$D$85</f>
        <v>1.0000000000000002</v>
      </c>
    </row>
    <row r="86" spans="1:5" x14ac:dyDescent="0.25">
      <c r="A86" s="61"/>
      <c r="B86" s="99" t="str">
        <f>'Методика оценки (отч.)'!A364</f>
        <v>К6.4.</v>
      </c>
      <c r="C86" s="79" t="str">
        <f>'Методика оценки (отч.)'!C364</f>
        <v>Наличие на официальном сайте ДОО информации о системе управления ДОО</v>
      </c>
      <c r="D86" s="140">
        <f>'Методика оценки (отч.)'!D364*'Методика оценки (отч.)'!D341</f>
        <v>1.0000000000000002E-2</v>
      </c>
      <c r="E86" s="78">
        <f t="shared" ref="E86" si="7">SUM(E87:E88)*$D$86</f>
        <v>0</v>
      </c>
    </row>
    <row r="87" spans="1:5" x14ac:dyDescent="0.25">
      <c r="A87" s="62"/>
      <c r="B87" s="100" t="str">
        <f>'Методика оценки (отч.)'!A365</f>
        <v>К6.4.1.</v>
      </c>
      <c r="C87" s="101" t="str">
        <f>'Методика оценки (отч.)'!K365</f>
        <v>об органах управления</v>
      </c>
      <c r="D87" s="141"/>
      <c r="E87" s="107">
        <f>IF('ИД Свод'!E96='Методика оценки (отч.)'!$H$366,'Методика оценки (отч.)'!$E$366,IF('ИД Свод'!E96='Методика оценки (отч.)'!$H$367,'Методика оценки (отч.)'!$E$367,'Методика оценки (отч.)'!$E$366))</f>
        <v>0</v>
      </c>
    </row>
    <row r="88" spans="1:5" x14ac:dyDescent="0.25">
      <c r="A88" s="62"/>
      <c r="B88" s="100" t="str">
        <f>'Методика оценки (отч.)'!A368</f>
        <v>К6.4.2.</v>
      </c>
      <c r="C88" s="101" t="str">
        <f>'Методика оценки (отч.)'!K368</f>
        <v>о руководителях органов управления</v>
      </c>
      <c r="D88" s="141"/>
      <c r="E88" s="107">
        <f>IF('ИД Свод'!E97='Методика оценки (отч.)'!$H$369,'Методика оценки (отч.)'!$E$369,IF('ИД Свод'!E97='Методика оценки (отч.)'!$H$370,'Методика оценки (отч.)'!$E$370,'Методика оценки (отч.)'!$E$369))</f>
        <v>0</v>
      </c>
    </row>
    <row r="89" spans="1:5" x14ac:dyDescent="0.25">
      <c r="A89" s="61"/>
      <c r="B89" s="99" t="str">
        <f>'Методика оценки (отч.)'!A371</f>
        <v>К6.5.</v>
      </c>
      <c r="C89" s="79" t="str">
        <f>'Методика оценки (отч.)'!C371</f>
        <v>Наличие на официальном сайте отчета о результатах самообследования ДОО</v>
      </c>
      <c r="D89" s="140">
        <f>'Методика оценки (отч.)'!D371*'Методика оценки (отч.)'!D341</f>
        <v>1.0000000000000002E-2</v>
      </c>
      <c r="E89" s="78">
        <f>(IF('ИД Свод'!E98='Методика оценки (отч.)'!$H$372,'Методика оценки (отч.)'!$E4372,IF('ИД Свод'!E98='Методика оценки (отч.)'!$H$373,'Методика оценки (отч.)'!$E$373,'Методика оценки (отч.)'!$E$372)))*$D$89</f>
        <v>0</v>
      </c>
    </row>
    <row r="90" spans="1:5" ht="30" x14ac:dyDescent="0.25">
      <c r="A90" s="61"/>
      <c r="B90" s="99" t="str">
        <f>'Методика оценки (отч.)'!A374</f>
        <v>К6.6.</v>
      </c>
      <c r="C90" s="79" t="str">
        <f>'Методика оценки (отч.)'!C374</f>
        <v>Наличие на официальном сайте информации о материально-техническом обеспечении образовательной деятельности в ДОО.</v>
      </c>
      <c r="D90" s="140">
        <f>'Методика оценки (отч.)'!D374*'Методика оценки (отч.)'!D341</f>
        <v>1.0000000000000002E-2</v>
      </c>
      <c r="E90" s="78">
        <f>(IF('ИД Свод'!E99='Методика оценки (отч.)'!$H$375,'Методика оценки (отч.)'!$E$375,IF('ИД Свод'!E99='Методика оценки (отч.)'!$H$376,'Методика оценки (отч.)'!$E$376,'Методика оценки (отч.)'!$E4375)))*$D$90</f>
        <v>0</v>
      </c>
    </row>
    <row r="91" spans="1:5" ht="30" x14ac:dyDescent="0.25">
      <c r="A91" s="61"/>
      <c r="B91" s="99" t="str">
        <f>'Методика оценки (отч.)'!A377</f>
        <v>К6.7.</v>
      </c>
      <c r="C91" s="79" t="str">
        <f>'Методика оценки (отч.)'!C377</f>
        <v>Наличие на официальном сайте ДОО данных об образовательной программе и методических материалах.</v>
      </c>
      <c r="D91" s="140">
        <f>'Методика оценки (отч.)'!D377*'Методика оценки (отч.)'!D341</f>
        <v>1.0000000000000002E-2</v>
      </c>
      <c r="E91" s="78">
        <f t="shared" ref="E91" si="8">SUM(E92:E94)*$D$91</f>
        <v>0.33300000000000002</v>
      </c>
    </row>
    <row r="92" spans="1:5" x14ac:dyDescent="0.25">
      <c r="A92" s="62"/>
      <c r="B92" s="100" t="str">
        <f>'Методика оценки (отч.)'!A378</f>
        <v>К6.7.1.</v>
      </c>
      <c r="C92" s="101" t="str">
        <f>'Методика оценки (отч.)'!K378</f>
        <v>образовательную программу ДОО</v>
      </c>
      <c r="D92" s="141"/>
      <c r="E92" s="107">
        <f>IF('ИД Свод'!E101='Методика оценки (отч.)'!$H$379,'Методика оценки (отч.)'!$E$379,IF('ИД Свод'!E101='Методика оценки (отч.)'!$H$380,'Методика оценки (отч.)'!$E$380,'Методика оценки (отч.)'!$E$379))</f>
        <v>33.299999999999997</v>
      </c>
    </row>
    <row r="93" spans="1:5" x14ac:dyDescent="0.25">
      <c r="A93" s="62"/>
      <c r="B93" s="100" t="str">
        <f>'Методика оценки (отч.)'!A381</f>
        <v>К6.7.2.</v>
      </c>
      <c r="C93" s="101" t="str">
        <f>'Методика оценки (отч.)'!K381</f>
        <v>календарный учебный график ДОО</v>
      </c>
      <c r="D93" s="141"/>
      <c r="E93" s="107">
        <f>IF('ИД Свод'!E102='Методика оценки (отч.)'!$H$382,'Методика оценки (отч.)'!$E$382,IF('ИД Свод'!E102='Методика оценки (отч.)'!$H$383,'Методика оценки (отч.)'!$E$383,'Методика оценки (отч.)'!$E$382))</f>
        <v>0</v>
      </c>
    </row>
    <row r="94" spans="1:5" x14ac:dyDescent="0.25">
      <c r="A94" s="62"/>
      <c r="B94" s="100" t="str">
        <f>'Методика оценки (отч.)'!A384</f>
        <v>К6.7.3.</v>
      </c>
      <c r="C94" s="101" t="str">
        <f>'Методика оценки (отч.)'!K384</f>
        <v>методические материалы ДОО</v>
      </c>
      <c r="D94" s="141"/>
      <c r="E94" s="107">
        <f>IF('ИД Свод'!E103='Методика оценки (отч.)'!$H$385,'Методика оценки (отч.)'!$E$385,IF('ИД Свод'!E103='Методика оценки (отч.)'!$H$386,'Методика оценки (отч.)'!$E$386,'Методика оценки (отч.)'!$E$385))</f>
        <v>0</v>
      </c>
    </row>
    <row r="95" spans="1:5" ht="30" x14ac:dyDescent="0.25">
      <c r="A95" s="61"/>
      <c r="B95" s="99" t="str">
        <f>'Методика оценки (отч.)'!A387</f>
        <v>К6.8.</v>
      </c>
      <c r="C95" s="79" t="str">
        <f>'Методика оценки (отч.)'!C387</f>
        <v>Наличие на официальном сайте информации о предписаниях надзорных органов, отчетов об исполнении таких предписаний.</v>
      </c>
      <c r="D95" s="140">
        <f>'Методика оценки (отч.)'!D387*'Методика оценки (отч.)'!D341</f>
        <v>1.0000000000000002E-2</v>
      </c>
      <c r="E95" s="78">
        <f>(IF('ИД Свод'!E104='Методика оценки (отч.)'!$H$388,'Методика оценки (отч.)'!$E$388,IF('ИД Свод'!E104='Методика оценки (отч.)'!$H$389,'Методика оценки (отч.)'!$E$389,'Методика оценки (отч.)'!$E$388)))*$D$95</f>
        <v>0</v>
      </c>
    </row>
    <row r="96" spans="1:5" ht="30" x14ac:dyDescent="0.25">
      <c r="A96" s="61"/>
      <c r="B96" s="99" t="str">
        <f>'Методика оценки (отч.)'!A390</f>
        <v>К6.9.</v>
      </c>
      <c r="C96" s="79" t="str">
        <f>'Методика оценки (отч.)'!C390</f>
        <v>Наличие на официальном сайте ДОО электронной формы обратной связи (для отправки жалоб, предложений и пр.)</v>
      </c>
      <c r="D96" s="140">
        <f>'Методика оценки (отч.)'!D390*'Методика оценки (отч.)'!D341</f>
        <v>1.0000000000000002E-2</v>
      </c>
      <c r="E96" s="78">
        <f>(IF('ИД Свод'!E105='Методика оценки (отч.)'!$H$391,'Методика оценки (отч.)'!$E$391,IF('ИД Свод'!E105='Методика оценки (отч.)'!$H$392,'Методика оценки (отч.)'!$E$392,'Методика оценки (отч.)'!$E$391)))*$D$96</f>
        <v>1.0000000000000002</v>
      </c>
    </row>
    <row r="97" spans="1:5" x14ac:dyDescent="0.25">
      <c r="A97" s="61"/>
      <c r="B97" s="99" t="str">
        <f>'Методика оценки (отч.)'!A393</f>
        <v>К6.10.</v>
      </c>
      <c r="C97" s="79" t="str">
        <f>'Методика оценки (отч.)'!C393</f>
        <v xml:space="preserve">Наличие в открытом доступе ежегодного публичного доклада ДОО </v>
      </c>
      <c r="D97" s="140">
        <f>'Методика оценки (отч.)'!D393*'Методика оценки (отч.)'!D341</f>
        <v>1.0000000000000002E-2</v>
      </c>
      <c r="E97" s="78">
        <f>(IF('ИД Свод'!E106='Методика оценки (отч.)'!$H$394,'Методика оценки (отч.)'!$E$394,IF('ИД Свод'!E106='Методика оценки (отч.)'!$H$395,'Методика оценки (отч.)'!$E$395,'Методика оценки (отч.)'!$E$394)))*$D$97</f>
        <v>0</v>
      </c>
    </row>
    <row r="98" spans="1:5" x14ac:dyDescent="0.25">
      <c r="A98" s="61"/>
      <c r="B98" s="99" t="str">
        <f>'Методика оценки (отч.)'!A396</f>
        <v>К6.11.</v>
      </c>
      <c r="C98" s="79" t="str">
        <f>'Методика оценки (отч.)'!C396</f>
        <v>Количество используемых дополнительных форм информирования родителей</v>
      </c>
      <c r="D98" s="140">
        <f>'Методика оценки (отч.)'!D396*'Методика оценки (отч.)'!D341</f>
        <v>1.0000000000000002E-2</v>
      </c>
      <c r="E98" s="78">
        <f>(IF('ИД Свод'!E107&lt;='Методика оценки (отч.)'!$J$397,'Методика оценки (отч.)'!$E$397,IF('Методика оценки (отч.)'!$H$398&lt;='ИД Свод'!E107&lt;='Методика оценки (отч.)'!$J$398,'Методика оценки (отч.)'!$E$398,IF('ИД Свод'!E107&gt;='Методика оценки (отч.)'!$H$399,'Методика оценки (отч.)'!$E$399,'Методика оценки (отч.)'!$E$398))))*$D$98</f>
        <v>0.50000000000000011</v>
      </c>
    </row>
    <row r="99" spans="1:5" x14ac:dyDescent="0.25">
      <c r="A99" s="60"/>
      <c r="B99" s="95" t="str">
        <f>'Методика оценки (отч.)'!A405</f>
        <v>К7</v>
      </c>
      <c r="C99" s="95" t="str">
        <f>'Методика оценки (отч.)'!B405</f>
        <v>Группа критериев 7. Качество управления учреждением</v>
      </c>
      <c r="D99" s="139">
        <v>1</v>
      </c>
      <c r="E99" s="105">
        <f t="shared" ref="E99" si="9">SUM(E100:E111)*$D$99</f>
        <v>6.0000000000000009</v>
      </c>
    </row>
    <row r="100" spans="1:5" ht="30" x14ac:dyDescent="0.25">
      <c r="A100" s="61"/>
      <c r="B100" s="99" t="str">
        <f>'Методика оценки (отч.)'!A406</f>
        <v>К7.1.</v>
      </c>
      <c r="C100" s="79" t="str">
        <f>'Методика оценки (отч.)'!C406</f>
        <v>Наличие функционирующего в ДОО коллегиального органа управления с участием общественности</v>
      </c>
      <c r="D100" s="140">
        <f>'Методика оценки (отч.)'!D406*'Методика оценки (отч.)'!D405</f>
        <v>1.0000000000000002E-2</v>
      </c>
      <c r="E100" s="78">
        <f>(IF('ИД Свод'!E108='Методика оценки (отч.)'!$H$407,'Методика оценки (отч.)'!$E$407,IF('ИД Свод'!E108='Методика оценки (отч.)'!$H$408,'Методика оценки (отч.)'!$E$408,'Методика оценки (отч.)'!$E$407)))*$D$100</f>
        <v>0</v>
      </c>
    </row>
    <row r="101" spans="1:5" x14ac:dyDescent="0.25">
      <c r="A101" s="61"/>
      <c r="B101" s="99" t="str">
        <f>'Методика оценки (отч.)'!A409</f>
        <v>К7.2.</v>
      </c>
      <c r="C101" s="79" t="str">
        <f>'Методика оценки (отч.)'!C409</f>
        <v>Наличие системы самообследования ДОО</v>
      </c>
      <c r="D101" s="140">
        <f>'Методика оценки (отч.)'!D409*'Методика оценки (отч.)'!D405</f>
        <v>1.0000000000000002E-2</v>
      </c>
      <c r="E101" s="78">
        <f>(IF('ИД Свод'!E109='Методика оценки (отч.)'!$H$410,'Методика оценки (отч.)'!$E$410,IF('ИД Свод'!E109='Методика оценки (отч.)'!$H$411,'Методика оценки (отч.)'!$E$411,'Методика оценки (отч.)'!$E$410)))*$D$101</f>
        <v>0</v>
      </c>
    </row>
    <row r="102" spans="1:5" x14ac:dyDescent="0.25">
      <c r="A102" s="61"/>
      <c r="B102" s="99" t="str">
        <f>'Методика оценки (отч.)'!A412</f>
        <v>К7.3.</v>
      </c>
      <c r="C102" s="79" t="str">
        <f>'Методика оценки (отч.)'!C412</f>
        <v>Наличие долгосрочной программы развития ДОО (от 3 до 5 лет)</v>
      </c>
      <c r="D102" s="140">
        <f>'Методика оценки (отч.)'!D412*'Методика оценки (отч.)'!D405</f>
        <v>5.000000000000001E-3</v>
      </c>
      <c r="E102" s="78">
        <f>(IF('ИД Свод'!E110='Методика оценки (отч.)'!$H$413,'Методика оценки (отч.)'!$E$413,IF('ИД Свод'!E110='Методика оценки (отч.)'!$H$414,'Методика оценки (отч.)'!$E$414,'Методика оценки (отч.)'!$E$413)))*$D$102</f>
        <v>0</v>
      </c>
    </row>
    <row r="103" spans="1:5" ht="30" x14ac:dyDescent="0.25">
      <c r="A103" s="61"/>
      <c r="B103" s="99" t="str">
        <f>'Методика оценки (отч.)'!A415</f>
        <v>К7.4.</v>
      </c>
      <c r="C103" s="79" t="str">
        <f>'Методика оценки (отч.)'!C415</f>
        <v>Является ли ДОО экспериментальной площадкой федерального, регионального или муниципального уровня</v>
      </c>
      <c r="D103" s="140">
        <f>'Методика оценки (отч.)'!D415*'Методика оценки (отч.)'!D405</f>
        <v>5.000000000000001E-3</v>
      </c>
      <c r="E103" s="78">
        <f>(IF('ИД Свод'!E111='Методика оценки (отч.)'!$H$416,'Методика оценки (отч.)'!$E$416,IF('ИД Свод'!E111='Методика оценки (отч.)'!$H$417,'Методика оценки (отч.)'!$E$417,IF('ИД Свод'!E111='Методика оценки (отч.)'!$H$418,'Методика оценки (отч.)'!$E$418,'Методика оценки (отч.)'!$E$419))))*$D$103</f>
        <v>0</v>
      </c>
    </row>
    <row r="104" spans="1:5" ht="30" x14ac:dyDescent="0.25">
      <c r="A104" s="61"/>
      <c r="B104" s="99" t="str">
        <f>'Методика оценки (отч.)'!A420</f>
        <v>К7.5.</v>
      </c>
      <c r="C104" s="79" t="str">
        <f>'Методика оценки (отч.)'!C420</f>
        <v>Участие ДОО в конкурсах  федерального, регионального и муниципального уровня</v>
      </c>
      <c r="D104" s="140">
        <f>'Методика оценки (отч.)'!D420*'Методика оценки (отч.)'!D405</f>
        <v>5.000000000000001E-3</v>
      </c>
      <c r="E104" s="78">
        <f>(IF('ИД Свод'!E112='Методика оценки (отч.)'!$H$421,'Методика оценки (отч.)'!$E$421,IF('ИД Свод'!E112='Методика оценки (отч.)'!$H$422,'Методика оценки (отч.)'!$E$422,IF('ИД Свод'!E112='Методика оценки (отч.)'!$H$423,'Методика оценки (отч.)'!$E$423,'Методика оценки (отч.)'!$E$424))))*$D$104</f>
        <v>0</v>
      </c>
    </row>
    <row r="105" spans="1:5" ht="30" x14ac:dyDescent="0.25">
      <c r="A105" s="61"/>
      <c r="B105" s="99" t="str">
        <f>'Методика оценки (отч.)'!A425</f>
        <v>К7.6.</v>
      </c>
      <c r="C105" s="79" t="str">
        <f>'Методика оценки (отч.)'!C425</f>
        <v>Наличие у ДОО призового места или гранта федерального, регионального или муниципального уровня</v>
      </c>
      <c r="D105" s="140">
        <f>'Методика оценки (отч.)'!D425*'Методика оценки (отч.)'!D405</f>
        <v>5.000000000000001E-3</v>
      </c>
      <c r="E105" s="78">
        <f>(IF('ИД Свод'!E113='Методика оценки (отч.)'!$H$426,'Методика оценки (отч.)'!$E$426,IF('ИД Свод'!E113='Методика оценки (отч.)'!$H$427,'Методика оценки (отч.)'!$E$427,IF('ИД Свод'!E113='Методика оценки (отч.)'!$H$428,'Методика оценки (отч.)'!$E$428,'Методика оценки (отч.)'!$E$429))))*$D$105</f>
        <v>0</v>
      </c>
    </row>
    <row r="106" spans="1:5" x14ac:dyDescent="0.25">
      <c r="A106" s="61"/>
      <c r="B106" s="99" t="str">
        <f>'Методика оценки (отч.)'!A430</f>
        <v>К7.7.</v>
      </c>
      <c r="C106" s="79" t="str">
        <f>'Методика оценки (отч.)'!C430</f>
        <v>Доля сотрудников ДОО, переведенных на эффективный контракт</v>
      </c>
      <c r="D106" s="140">
        <f>'Методика оценки (отч.)'!D430*'Методика оценки (отч.)'!D405</f>
        <v>1.0000000000000002E-2</v>
      </c>
      <c r="E106" s="78">
        <f>(IF((('ИД Свод'!E114/'ИД Свод'!E115)*100)&lt;='Методика оценки (отч.)'!$J$432,'Методика оценки (отч.)'!$E$432,IF('Методика оценки (отч.)'!$H$433&lt;=(('ИД Свод'!E114/'ИД Свод'!E115)*100)&lt;='Методика оценки (отч.)'!$J$433,'Методика оценки (отч.)'!$E$433,IF((('ИД Свод'!E114/'ИД Свод'!E115)*100)&gt;='Методика оценки (отч.)'!$H$434,'Методика оценки (отч.)'!$E$434,'Методика оценки (отч.)'!$E$433))))*$D$106</f>
        <v>1.0000000000000002</v>
      </c>
    </row>
    <row r="107" spans="1:5" x14ac:dyDescent="0.25">
      <c r="A107" s="61"/>
      <c r="B107" s="99" t="str">
        <f>'Методика оценки (отч.)'!A435</f>
        <v>К7.8.</v>
      </c>
      <c r="C107" s="79" t="str">
        <f>'Методика оценки (отч.)'!C435</f>
        <v>Доля кредиторской задолженности в общей сумме расходов</v>
      </c>
      <c r="D107" s="140">
        <f>'Методика оценки (отч.)'!D435*'Методика оценки (отч.)'!D405</f>
        <v>1.0000000000000002E-2</v>
      </c>
      <c r="E107" s="78">
        <f>(IF((('ИД Свод'!E116/'ИД Свод'!E117)*100)&lt;='Методика оценки (отч.)'!$J$437,'Методика оценки (отч.)'!$E$437,IF('Методика оценки (отч.)'!$H$438&lt;=(('ИД Свод'!E116/'ИД Свод'!E117)*100)&lt;='Методика оценки (отч.)'!$J$438,'Методика оценки (отч.)'!$E$438,IF((('ИД Свод'!E116/'ИД Свод'!E117)*100)&gt;='Методика оценки (отч.)'!$H$439,'Методика оценки (отч.)'!$E$439,'Методика оценки (отч.)'!$E$438))))*$D$107</f>
        <v>1.0000000000000002</v>
      </c>
    </row>
    <row r="108" spans="1:5" x14ac:dyDescent="0.25">
      <c r="A108" s="61"/>
      <c r="B108" s="99" t="str">
        <f>'Методика оценки (отч.)'!A440</f>
        <v>К7.9.</v>
      </c>
      <c r="C108" s="79" t="str">
        <f>'Методика оценки (отч.)'!C440</f>
        <v>Доля просроченной кредиторской задолженности в общей сумме расходов</v>
      </c>
      <c r="D108" s="140">
        <f>'Методика оценки (отч.)'!D440*'Методика оценки (отч.)'!D405</f>
        <v>1.0000000000000002E-2</v>
      </c>
      <c r="E108" s="78">
        <f>(IF((('ИД Свод'!E118/'ИД Свод'!E117)*100)&lt;='Методика оценки (отч.)'!$J$441,'Методика оценки (отч.)'!$E$441,IF('Методика оценки (отч.)'!$H$442&lt;=(('ИД Свод'!E118/'ИД Свод'!E117)*100)&lt;='Методика оценки (отч.)'!$J$442,'Методика оценки (отч.)'!$E$442,IF((('ИД Свод'!E118/'ИД Свод'!E117)*100)&gt;='Методика оценки (отч.)'!$H$443,'Методика оценки (отч.)'!$E$443,'Методика оценки (отч.)'!$E$442))))*$D$108</f>
        <v>1.0000000000000002</v>
      </c>
    </row>
    <row r="109" spans="1:5" ht="45" x14ac:dyDescent="0.25">
      <c r="A109" s="61"/>
      <c r="B109" s="99" t="str">
        <f>'Методика оценки (отч.)'!A444</f>
        <v>К7.10.</v>
      </c>
      <c r="C109" s="79" t="str">
        <f>'Методика оценки (отч.)'!C444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109" s="140">
        <f>'Методика оценки (отч.)'!D444*'Методика оценки (отч.)'!D405</f>
        <v>1.0000000000000002E-2</v>
      </c>
      <c r="E109" s="78">
        <f>(IF('ИД Свод'!E119='Методика оценки (отч.)'!$H$446,'Методика оценки (отч.)'!$E$446,'Методика оценки (отч.)'!$E$445))*$D$109</f>
        <v>1.0000000000000002</v>
      </c>
    </row>
    <row r="110" spans="1:5" x14ac:dyDescent="0.25">
      <c r="A110" s="61"/>
      <c r="B110" s="99" t="str">
        <f>'Методика оценки (отч.)'!A447</f>
        <v>К7.11.</v>
      </c>
      <c r="C110" s="79" t="str">
        <f>'Методика оценки (отч.)'!C447</f>
        <v xml:space="preserve">Количество предписаний надзорных органов </v>
      </c>
      <c r="D110" s="140">
        <f>'Методика оценки (отч.)'!D447*'Методика оценки (отч.)'!D405</f>
        <v>1.0000000000000002E-2</v>
      </c>
      <c r="E110" s="78">
        <f>(IF('ИД Свод'!E120&lt;='Методика оценки (отч.)'!$J$448,'Методика оценки (отч.)'!$E$448,IF('Методика оценки (отч.)'!$H$449&lt;='ИД Свод'!E120&lt;='Методика оценки (отч.)'!$J$449,'Методика оценки (отч.)'!$E$449,IF('ИД Свод'!E120&gt;='Методика оценки (отч.)'!$H$450,'Методика оценки (отч.)'!$E$450,'Методика оценки (отч.)'!$E$449))))*$D$110</f>
        <v>1.0000000000000002</v>
      </c>
    </row>
    <row r="111" spans="1:5" ht="30" x14ac:dyDescent="0.25">
      <c r="A111" s="61"/>
      <c r="B111" s="99" t="str">
        <f>'Методика оценки (отч.)'!A451</f>
        <v>К7.12.</v>
      </c>
      <c r="C111" s="79" t="str">
        <f>'Методика оценки (отч.)'!C451</f>
        <v xml:space="preserve">Количество зарегистрированных  жалоб на деятельность ДОО со стороны родителей воспитанников </v>
      </c>
      <c r="D111" s="140">
        <f>'Методика оценки (отч.)'!D451*'Методика оценки (отч.)'!D405</f>
        <v>1.0000000000000002E-2</v>
      </c>
      <c r="E111" s="78">
        <f>(IF('ИД Свод'!E121&lt;='Методика оценки (отч.)'!$J$452,'Методика оценки (отч.)'!$E$452,IF('Методика оценки (отч.)'!$H$453&lt;='ИД Свод'!E121&lt;='Методика оценки (отч.)'!$J$453,'Методика оценки (отч.)'!$E$453,IF('ИД Свод'!E121&gt;='Методика оценки (отч.)'!$H$454,'Методика оценки (отч.)'!$E$454,'Методика оценки (отч.)'!$E$453))))*$D$111</f>
        <v>1.0000000000000002</v>
      </c>
    </row>
    <row r="112" spans="1:5" s="129" customFormat="1" x14ac:dyDescent="0.25">
      <c r="A112" s="125"/>
      <c r="B112" s="126"/>
      <c r="C112" s="127"/>
      <c r="D112" s="142"/>
      <c r="E112" s="130"/>
    </row>
    <row r="113" spans="1:5" s="129" customFormat="1" x14ac:dyDescent="0.25">
      <c r="A113" s="125"/>
      <c r="B113" s="126"/>
      <c r="C113" s="127"/>
      <c r="D113" s="142"/>
      <c r="E113" s="130"/>
    </row>
    <row r="114" spans="1:5" s="129" customFormat="1" x14ac:dyDescent="0.25">
      <c r="A114" s="125"/>
      <c r="B114" s="126"/>
      <c r="C114" s="127"/>
      <c r="D114" s="142"/>
      <c r="E114" s="130"/>
    </row>
    <row r="115" spans="1:5" s="129" customFormat="1" x14ac:dyDescent="0.25">
      <c r="A115" s="125"/>
      <c r="B115" s="126"/>
      <c r="C115" s="127"/>
      <c r="D115" s="142"/>
      <c r="E115" s="130"/>
    </row>
    <row r="116" spans="1:5" s="129" customFormat="1" x14ac:dyDescent="0.25">
      <c r="A116" s="125"/>
      <c r="B116" s="126"/>
      <c r="C116" s="127"/>
      <c r="D116" s="142"/>
      <c r="E116" s="130"/>
    </row>
    <row r="117" spans="1:5" s="129" customFormat="1" x14ac:dyDescent="0.25">
      <c r="A117" s="125"/>
      <c r="B117" s="126"/>
      <c r="C117" s="127"/>
      <c r="D117" s="142"/>
      <c r="E117" s="130"/>
    </row>
    <row r="118" spans="1:5" s="129" customFormat="1" x14ac:dyDescent="0.25">
      <c r="A118" s="125"/>
      <c r="B118" s="126"/>
      <c r="C118" s="127"/>
      <c r="D118" s="142"/>
      <c r="E118" s="130"/>
    </row>
    <row r="119" spans="1:5" s="129" customFormat="1" x14ac:dyDescent="0.25">
      <c r="A119" s="125"/>
      <c r="B119" s="126"/>
      <c r="C119" s="127"/>
      <c r="D119" s="142"/>
      <c r="E119" s="130"/>
    </row>
    <row r="120" spans="1:5" s="129" customFormat="1" x14ac:dyDescent="0.25">
      <c r="A120" s="125"/>
      <c r="B120" s="126"/>
      <c r="C120" s="127"/>
      <c r="D120" s="142"/>
      <c r="E120" s="130"/>
    </row>
    <row r="121" spans="1:5" s="129" customFormat="1" x14ac:dyDescent="0.25">
      <c r="A121" s="125"/>
      <c r="B121" s="126"/>
      <c r="C121" s="127"/>
      <c r="D121" s="142"/>
      <c r="E121" s="130"/>
    </row>
    <row r="122" spans="1:5" s="129" customFormat="1" x14ac:dyDescent="0.25">
      <c r="A122" s="125"/>
      <c r="B122" s="126"/>
      <c r="C122" s="127"/>
      <c r="D122" s="142"/>
      <c r="E122" s="130"/>
    </row>
    <row r="123" spans="1:5" s="129" customFormat="1" x14ac:dyDescent="0.25">
      <c r="A123" s="125"/>
      <c r="B123" s="126"/>
      <c r="C123" s="127"/>
      <c r="D123" s="142"/>
      <c r="E123" s="130"/>
    </row>
    <row r="124" spans="1:5" s="129" customFormat="1" x14ac:dyDescent="0.25">
      <c r="A124" s="125"/>
      <c r="B124" s="126"/>
      <c r="C124" s="127"/>
      <c r="D124" s="142"/>
      <c r="E124" s="130"/>
    </row>
    <row r="125" spans="1:5" s="129" customFormat="1" x14ac:dyDescent="0.25">
      <c r="A125" s="125"/>
      <c r="B125" s="126"/>
      <c r="C125" s="127"/>
      <c r="D125" s="142"/>
      <c r="E125" s="130"/>
    </row>
    <row r="126" spans="1:5" s="129" customFormat="1" x14ac:dyDescent="0.25">
      <c r="A126" s="125"/>
      <c r="B126" s="126"/>
      <c r="C126" s="127"/>
      <c r="D126" s="142"/>
      <c r="E126" s="130"/>
    </row>
    <row r="127" spans="1:5" s="129" customFormat="1" x14ac:dyDescent="0.25">
      <c r="A127" s="125"/>
      <c r="B127" s="126"/>
      <c r="C127" s="127"/>
      <c r="D127" s="142"/>
      <c r="E127" s="130"/>
    </row>
    <row r="128" spans="1:5" s="129" customFormat="1" x14ac:dyDescent="0.25">
      <c r="A128" s="125"/>
      <c r="B128" s="126"/>
      <c r="C128" s="127"/>
      <c r="D128" s="142"/>
      <c r="E128" s="130"/>
    </row>
    <row r="129" spans="1:5" s="129" customFormat="1" x14ac:dyDescent="0.25">
      <c r="A129" s="125"/>
      <c r="B129" s="126"/>
      <c r="C129" s="127"/>
      <c r="D129" s="142"/>
      <c r="E129" s="130"/>
    </row>
    <row r="130" spans="1:5" s="129" customFormat="1" x14ac:dyDescent="0.25">
      <c r="A130" s="125"/>
      <c r="B130" s="126"/>
      <c r="C130" s="127"/>
      <c r="D130" s="142"/>
      <c r="E130" s="130"/>
    </row>
    <row r="131" spans="1:5" s="129" customFormat="1" x14ac:dyDescent="0.25">
      <c r="A131" s="125"/>
      <c r="B131" s="126"/>
      <c r="C131" s="127"/>
      <c r="D131" s="142"/>
      <c r="E131" s="130"/>
    </row>
    <row r="132" spans="1:5" s="129" customFormat="1" x14ac:dyDescent="0.25">
      <c r="A132" s="125"/>
      <c r="B132" s="126"/>
      <c r="C132" s="127"/>
      <c r="D132" s="142"/>
      <c r="E132" s="130"/>
    </row>
    <row r="133" spans="1:5" s="129" customFormat="1" x14ac:dyDescent="0.25">
      <c r="A133" s="125"/>
      <c r="B133" s="126"/>
      <c r="C133" s="127"/>
      <c r="D133" s="142"/>
      <c r="E133" s="130"/>
    </row>
    <row r="134" spans="1:5" s="129" customFormat="1" x14ac:dyDescent="0.25">
      <c r="A134" s="125"/>
      <c r="B134" s="126"/>
      <c r="C134" s="127"/>
      <c r="D134" s="142"/>
      <c r="E134" s="130"/>
    </row>
    <row r="135" spans="1:5" s="129" customFormat="1" x14ac:dyDescent="0.25">
      <c r="A135" s="125"/>
      <c r="B135" s="126"/>
      <c r="C135" s="127"/>
      <c r="D135" s="142"/>
      <c r="E135" s="130"/>
    </row>
    <row r="136" spans="1:5" s="129" customFormat="1" x14ac:dyDescent="0.25">
      <c r="A136" s="125"/>
      <c r="B136" s="126"/>
      <c r="C136" s="127"/>
      <c r="D136" s="142"/>
      <c r="E136" s="130"/>
    </row>
    <row r="137" spans="1:5" s="129" customFormat="1" x14ac:dyDescent="0.25">
      <c r="A137" s="125"/>
      <c r="B137" s="126"/>
      <c r="C137" s="127"/>
      <c r="D137" s="142"/>
      <c r="E137" s="130"/>
    </row>
    <row r="138" spans="1:5" s="129" customFormat="1" x14ac:dyDescent="0.25">
      <c r="A138" s="125"/>
      <c r="B138" s="126"/>
      <c r="C138" s="127"/>
      <c r="D138" s="142"/>
      <c r="E138" s="130"/>
    </row>
  </sheetData>
  <autoFilter ref="A5:E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sheetPr>
  <dimension ref="A1:E138"/>
  <sheetViews>
    <sheetView zoomScale="70" zoomScaleNormal="70" workbookViewId="0">
      <selection activeCell="F160" sqref="F160"/>
    </sheetView>
  </sheetViews>
  <sheetFormatPr defaultColWidth="9.140625" defaultRowHeight="15" outlineLevelRow="1" outlineLevelCol="1" x14ac:dyDescent="0.25"/>
  <cols>
    <col min="1" max="1" width="7.7109375" style="58" customWidth="1"/>
    <col min="2" max="2" width="9.85546875" style="56" customWidth="1"/>
    <col min="3" max="3" width="76.85546875" style="121" customWidth="1" collapsed="1"/>
    <col min="4" max="4" width="12.140625" style="71" hidden="1" customWidth="1" outlineLevel="1"/>
    <col min="5" max="5" width="19.7109375" style="73" customWidth="1" outlineLevel="1"/>
    <col min="6" max="16384" width="9.140625" style="57"/>
  </cols>
  <sheetData>
    <row r="1" spans="1:5" ht="20.25" x14ac:dyDescent="0.25">
      <c r="A1" s="91" t="s">
        <v>666</v>
      </c>
      <c r="B1" s="59"/>
      <c r="C1" s="120"/>
      <c r="D1" s="116"/>
      <c r="E1" s="72"/>
    </row>
    <row r="2" spans="1:5" x14ac:dyDescent="0.25">
      <c r="D2" s="117"/>
    </row>
    <row r="3" spans="1:5" s="103" customFormat="1" ht="40.5" customHeight="1" x14ac:dyDescent="0.25">
      <c r="A3" s="94"/>
      <c r="B3" s="93"/>
      <c r="C3" s="93"/>
      <c r="D3" s="93"/>
      <c r="E3" s="109" t="str">
        <f>'ИИД (отч.)'!D3</f>
        <v>Итум-Калинский МР</v>
      </c>
    </row>
    <row r="4" spans="1:5" s="103" customFormat="1" ht="57" x14ac:dyDescent="0.25">
      <c r="A4" s="94" t="s">
        <v>0</v>
      </c>
      <c r="B4" s="93" t="s">
        <v>18</v>
      </c>
      <c r="C4" s="93" t="s">
        <v>24</v>
      </c>
      <c r="D4" s="118" t="s">
        <v>25</v>
      </c>
      <c r="E4" s="109" t="str">
        <f>'ИД Свод'!E4</f>
        <v>Детский сад №1 «Цветы жизни» с. Итум-Кали</v>
      </c>
    </row>
    <row r="5" spans="1:5" x14ac:dyDescent="0.25">
      <c r="A5" s="6"/>
      <c r="B5" s="55"/>
      <c r="C5" s="122"/>
      <c r="D5" s="110"/>
      <c r="E5" s="78"/>
    </row>
    <row r="6" spans="1:5" ht="30" x14ac:dyDescent="0.25">
      <c r="A6" s="6"/>
      <c r="B6" s="55" t="s">
        <v>19</v>
      </c>
      <c r="C6" s="122"/>
      <c r="D6" s="123"/>
      <c r="E6" s="124">
        <f t="shared" ref="E6" si="0">E7+E20+E26+E43+E72+E77+E99</f>
        <v>57.582999999999998</v>
      </c>
    </row>
    <row r="7" spans="1:5" collapsed="1" x14ac:dyDescent="0.25">
      <c r="A7" s="60"/>
      <c r="B7" s="96" t="str">
        <f>'Методика оценки (отч.)'!A6</f>
        <v>К1</v>
      </c>
      <c r="C7" s="96" t="str">
        <f>'Методика оценки (отч.)'!B6</f>
        <v>Группа критериев 1. Качество образовательного процесса</v>
      </c>
      <c r="D7" s="111">
        <f>'Методика оценки (отч.)'!D6</f>
        <v>0.2</v>
      </c>
      <c r="E7" s="105">
        <f t="shared" ref="E7" si="1">SUM(E8:E19)*$D$7</f>
        <v>8</v>
      </c>
    </row>
    <row r="8" spans="1:5" ht="30" hidden="1" outlineLevel="1" x14ac:dyDescent="0.25">
      <c r="A8" s="2"/>
      <c r="B8" s="83" t="str">
        <f>'Методика оценки (отч.)'!A7</f>
        <v>К1.1.</v>
      </c>
      <c r="C8" s="82" t="str">
        <f>'Методика оценки (отч.)'!C7</f>
        <v>Наличие воспитанников, ставших победителями муниципальных, региональных, всероссийских или международных массовых мероприятий в отчетном году</v>
      </c>
      <c r="D8" s="112">
        <f>'Методика оценки (отч.)'!D7</f>
        <v>0.05</v>
      </c>
      <c r="E8" s="78">
        <f>(IF('ИД Свод'!E6='Методика оценки (отч.)'!$H$8,'Методика оценки (отч.)'!$E$8,IF('ИД Свод'!E6='Методика оценки (отч.)'!$H$9,'Методика оценки (отч.)'!$E$9,IF('ИД Свод'!E6='Методика оценки (отч.)'!$H$10,'Методика оценки (отч.)'!$E$10,'Методика оценки (отч.)'!$E$11))))*$D$8</f>
        <v>0</v>
      </c>
    </row>
    <row r="9" spans="1:5" ht="30" hidden="1" outlineLevel="1" x14ac:dyDescent="0.25">
      <c r="A9" s="2"/>
      <c r="B9" s="83" t="str">
        <f>'Методика оценки (отч.)'!A12</f>
        <v>К1.2.</v>
      </c>
      <c r="C9" s="82" t="str">
        <f>'Методика оценки (отч.)'!C12</f>
        <v xml:space="preserve">Наличие бесплатного дополнительного образования в ДОО в отчетном году
</v>
      </c>
      <c r="D9" s="112">
        <f>'Методика оценки (отч.)'!D12</f>
        <v>0.1</v>
      </c>
      <c r="E9" s="78">
        <f>(IF('ИД Свод'!E7='Методика оценки (отч.)'!$H$13,'Методика оценки (отч.)'!$E$13,IF('ИД Свод'!E7='Методика оценки (отч.)'!$H$14,'Методика оценки (отч.)'!$E$14,'Методика оценки (отч.)'!$E$13)))*$D$9</f>
        <v>0</v>
      </c>
    </row>
    <row r="10" spans="1:5" ht="30" hidden="1" outlineLevel="1" x14ac:dyDescent="0.25">
      <c r="A10" s="2"/>
      <c r="B10" s="83" t="str">
        <f>'Методика оценки (отч.)'!A15</f>
        <v>К1.3.</v>
      </c>
      <c r="C10" s="82" t="str">
        <f>'Методика оценки (отч.)'!C15</f>
        <v>Количество разновидностей бесплатных кружков и секций в ДОО в отчетном году</v>
      </c>
      <c r="D10" s="112">
        <f>'Методика оценки (отч.)'!D15</f>
        <v>0.05</v>
      </c>
      <c r="E10" s="106">
        <f>(IF('ИД Свод'!E8&lt;='Методика оценки (отч.)'!$J$16,'Методика оценки (отч.)'!$E$16,IF('Методика оценки (отч.)'!$H$17&lt;='ИД Свод'!E8&lt;='Методика оценки (отч.)'!$J$17,'Методика оценки (отч.)'!$E$17,IF('ИД Свод'!E8&gt;='Методика оценки (отч.)'!$H$18,'Методика оценки (отч.)'!$E$18,'Методика оценки (отч.)'!$E$17))))*$D$10</f>
        <v>0</v>
      </c>
    </row>
    <row r="11" spans="1:5" ht="45" hidden="1" outlineLevel="1" x14ac:dyDescent="0.25">
      <c r="A11" s="2"/>
      <c r="B11" s="83" t="str">
        <f>'Методика оценки (отч.)'!A22</f>
        <v>К1.4.</v>
      </c>
      <c r="C11" s="82" t="str">
        <f>'Методика оценки (отч.)'!C22</f>
        <v xml:space="preserve">Доля воспитанников, получающих дополнительное образование бесплатно (в общем числе воспитанников) в отчетном году
</v>
      </c>
      <c r="D11" s="112">
        <f>'Методика оценки (отч.)'!D22</f>
        <v>0.1</v>
      </c>
      <c r="E11" s="70">
        <f>IF('ИД Свод'!E10=0,0,(IF(('ИД Свод'!E9/'ИД Свод'!E10)*100&lt;='Методика оценки (отч.)'!$J$24,'Методика оценки (отч.)'!$E$24,IF('Методика оценки (отч.)'!$H$25&lt;=('ИД Свод'!E9/'ИД Свод'!E10)*100&lt;='Методика оценки (отч.)'!$J$25,'Методика оценки (отч.)'!$E$25,IF(('ИД Свод'!E9/'ИД Свод'!E10)*100&gt;='Методика оценки (отч.)'!$H$26,'Методика оценки (отч.)'!$E$26,'Методика оценки (отч.)'!$E$25))))*$D$11)</f>
        <v>0</v>
      </c>
    </row>
    <row r="12" spans="1:5" ht="30" hidden="1" outlineLevel="1" x14ac:dyDescent="0.25">
      <c r="A12" s="2"/>
      <c r="B12" s="83" t="str">
        <f>'Методика оценки (отч.)'!A35</f>
        <v>К1.5</v>
      </c>
      <c r="C12" s="82" t="str">
        <f>'Методика оценки (отч.)'!C35</f>
        <v>Количество проведенных в ДОО конкурсов, выставок, открытых уроков, демонстрирующих достижения воспитанников, в отчетном году</v>
      </c>
      <c r="D12" s="112">
        <f>'Методика оценки (отч.)'!D35</f>
        <v>0.05</v>
      </c>
      <c r="E12" s="106">
        <f>(IF('ИД Свод'!E11&lt;='Методика оценки (отч.)'!$J$36,'Методика оценки (отч.)'!$E$36,IF('Методика оценки (отч.)'!$H$37&lt;='ИД Свод'!E11&lt;='Методика оценки (отч.)'!$J$37,'Методика оценки (отч.)'!$E$37,IF('ИД Свод'!E11&gt;='Методика оценки (отч.)'!$H$38,'Методика оценки (отч.)'!$E$38,'Методика оценки (отч.)'!$E$37))))*$D$12</f>
        <v>0</v>
      </c>
    </row>
    <row r="13" spans="1:5" ht="30" hidden="1" outlineLevel="1" x14ac:dyDescent="0.25">
      <c r="A13" s="2"/>
      <c r="B13" s="83" t="str">
        <f>'Методика оценки (отч.)'!A39</f>
        <v>К1.6</v>
      </c>
      <c r="C13" s="82" t="str">
        <f>'Методика оценки (отч.)'!C39</f>
        <v>Количество познавательных мероприятий, проведенных ДОО совместно с родителями воспитанников, в отчетном году</v>
      </c>
      <c r="D13" s="112">
        <f>'Методика оценки (отч.)'!D39</f>
        <v>0.1</v>
      </c>
      <c r="E13" s="106">
        <f>(IF('ИД Свод'!E12&lt;='Методика оценки (отч.)'!$J$40,'Методика оценки (отч.)'!$E$40,IF('Методика оценки (отч.)'!$H$41&lt;='ИД Свод'!E12&lt;='Методика оценки (отч.)'!$J$41,'Методика оценки (отч.)'!$E$41,IF('ИД Свод'!E12&gt;='Методика оценки (отч.)'!$H$42,'Методика оценки (отч.)'!$E$42,'Методика оценки (отч.)'!$E$41))))*$D$13</f>
        <v>10</v>
      </c>
    </row>
    <row r="14" spans="1:5" ht="30" hidden="1" outlineLevel="1" x14ac:dyDescent="0.25">
      <c r="A14" s="2"/>
      <c r="B14" s="83" t="str">
        <f>'Методика оценки (отч.)'!A46</f>
        <v>К1.7</v>
      </c>
      <c r="C14" s="82" t="str">
        <f>'Методика оценки (отч.)'!C46</f>
        <v>Количество разновидностей партнерских организаций, с которыми ДОО реализует совместные познавательные мероприятия</v>
      </c>
      <c r="D14" s="112">
        <f>'Методика оценки (отч.)'!D46</f>
        <v>0.1</v>
      </c>
      <c r="E14" s="78">
        <f>(IF('ИД Свод'!E13&lt;='Методика оценки (отч.)'!$J$47,'Методика оценки (отч.)'!$E$47,IF('Методика оценки (отч.)'!$H$48&lt;='ИД Свод'!E13&lt;='Методика оценки (отч.)'!$J$48,'Методика оценки (отч.)'!$E$48,IF('ИД Свод'!E13&gt;='Методика оценки (отч.)'!$H$49,'Методика оценки (отч.)'!$E$49,'Методика оценки (отч.)'!$E$48))))*$D$14</f>
        <v>5</v>
      </c>
    </row>
    <row r="15" spans="1:5" ht="30" hidden="1" outlineLevel="1" x14ac:dyDescent="0.25">
      <c r="A15" s="2"/>
      <c r="B15" s="83" t="str">
        <f>'Методика оценки (отч.)'!A51</f>
        <v>К1.8</v>
      </c>
      <c r="C15" s="79" t="str">
        <f>'Методика оценки (отч.)'!C51</f>
        <v>Количество используемых в ДОО вариативных форм дошкольного образования в отчетном году</v>
      </c>
      <c r="D15" s="112">
        <f>'Методика оценки (отч.)'!D51</f>
        <v>0.1</v>
      </c>
      <c r="E15" s="106">
        <f>(IF('ИД Свод'!E14&lt;='Методика оценки (отч.)'!$J$52,'Методика оценки (отч.)'!$E$52,IF('Методика оценки (отч.)'!$H$53&lt;='ИД Свод'!E14&lt;='Методика оценки (отч.)'!$J$53,'Методика оценки (отч.)'!$E$53,IF('ИД Свод'!E14&gt;='Методика оценки (отч.)'!$H$54,'Методика оценки (отч.)'!$E$54,'Методика оценки (отч.)'!$E$53))))*$D$15</f>
        <v>5</v>
      </c>
    </row>
    <row r="16" spans="1:5" ht="45" hidden="1" outlineLevel="1" x14ac:dyDescent="0.25">
      <c r="A16" s="2"/>
      <c r="B16" s="83" t="str">
        <f>'Методика оценки (отч.)'!A65</f>
        <v>К1.9</v>
      </c>
      <c r="C16" s="79" t="str">
        <f>'Методика оценки (отч.)'!C65</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D16" s="112">
        <f>'Методика оценки (отч.)'!D65</f>
        <v>0.1</v>
      </c>
      <c r="E16" s="106">
        <f>(IF('ИД Свод'!E15='Методика оценки (отч.)'!$H$66,'Методика оценки (отч.)'!$E$66,IF('ИД Свод'!E15='Методика оценки (отч.)'!$H$67,'Методика оценки (отч.)'!$E$67,'Методика оценки (отч.)'!$E$66)))*$D$16</f>
        <v>10</v>
      </c>
    </row>
    <row r="17" spans="1:5" ht="30" hidden="1" outlineLevel="1" x14ac:dyDescent="0.25">
      <c r="A17" s="2"/>
      <c r="B17" s="83" t="str">
        <f>'Методика оценки (отч.)'!A70</f>
        <v>К1.10</v>
      </c>
      <c r="C17" s="82" t="str">
        <f>'Методика оценки (отч.)'!C70</f>
        <v>Использование специализированных методик работы с разновозрастными группами (зафиксированных в образовательной программе ДОО)</v>
      </c>
      <c r="D17" s="112">
        <f>'Методика оценки (отч.)'!D70</f>
        <v>0.05</v>
      </c>
      <c r="E17" s="106">
        <f>(IF('ИД Свод'!E17='Методика оценки (отч.)'!$H$71,'Методика оценки (отч.)'!$E$71,IF('ИД Свод'!E17='Методика оценки (отч.)'!$H$72,'Методика оценки (отч.)'!$E$72,'Методика оценки (отч.)'!$E$71)))*$D$17</f>
        <v>5</v>
      </c>
    </row>
    <row r="18" spans="1:5" ht="60" hidden="1" outlineLevel="1" x14ac:dyDescent="0.25">
      <c r="A18" s="2"/>
      <c r="B18" s="83" t="str">
        <f>'Методика оценки (отч.)'!A73</f>
        <v>К1.11</v>
      </c>
      <c r="C18" s="82" t="str">
        <f>'Методика оценки (отч.)'!C73</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D18" s="112">
        <f>'Методика оценки (отч.)'!D73</f>
        <v>0.1</v>
      </c>
      <c r="E18" s="106">
        <f>(IF('ИД Свод'!E18&lt;='Методика оценки (отч.)'!$J$74,'Методика оценки (отч.)'!$E$74,IF('Методика оценки (отч.)'!$H$75&lt;='ИД Свод'!E18&lt;='Методика оценки (отч.)'!$J$75,'Методика оценки (отч.)'!$E$75,IF('ИД Свод'!E18&gt;='Методика оценки (отч.)'!$H$76,'Методика оценки (отч.)'!$E$76,'Методика оценки (отч.)'!$E$75))))*$D$18</f>
        <v>5</v>
      </c>
    </row>
    <row r="19" spans="1:5" ht="45" hidden="1" outlineLevel="1" x14ac:dyDescent="0.25">
      <c r="A19" s="2"/>
      <c r="B19" s="83" t="str">
        <f>'Методика оценки (отч.)'!A79</f>
        <v>К1.12</v>
      </c>
      <c r="C19" s="82" t="str">
        <f>'Методика оценки (отч.)'!C79</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D19" s="112">
        <f>'Методика оценки (отч.)'!D79</f>
        <v>0.1</v>
      </c>
      <c r="E19" s="106">
        <f>(IF('ИД Свод'!E19='Методика оценки (отч.)'!$H$80,'Методика оценки (отч.)'!$E$80,IF('ИД Свод'!E19='Методика оценки (отч.)'!$H$81,'Методика оценки (отч.)'!$E$81,'Методика оценки (отч.)'!$E$80)))*$D$19</f>
        <v>0</v>
      </c>
    </row>
    <row r="20" spans="1:5" ht="30" collapsed="1" x14ac:dyDescent="0.25">
      <c r="A20" s="60"/>
      <c r="B20" s="95" t="str">
        <f>'Методика оценки (отч.)'!A82</f>
        <v>К2</v>
      </c>
      <c r="C20" s="96" t="str">
        <f>'Методика оценки (отч.)'!B82</f>
        <v>Группа критериев 2. Качество услуг по присмотру и уходу за детьми (содержание детей, обеспечение питанием и т.п.)</v>
      </c>
      <c r="D20" s="111">
        <f>'Методика оценки (отч.)'!D82</f>
        <v>0.15</v>
      </c>
      <c r="E20" s="105">
        <f t="shared" ref="E20" si="2">SUM(E21:E25)*$D$20</f>
        <v>15</v>
      </c>
    </row>
    <row r="21" spans="1:5" ht="30" hidden="1" outlineLevel="1" x14ac:dyDescent="0.25">
      <c r="A21" s="2"/>
      <c r="B21" s="83" t="str">
        <f>'Методика оценки (отч.)'!A83</f>
        <v>К2.1.</v>
      </c>
      <c r="C21" s="79" t="str">
        <f>'Методика оценки (отч.)'!C83</f>
        <v>Среднее количество дней, пропущенных одним воспитанником ДОО по болезни, в отчётном году</v>
      </c>
      <c r="D21" s="112">
        <f>'Методика оценки (отч.)'!D83</f>
        <v>0.2</v>
      </c>
      <c r="E21" s="106">
        <f>IF('ИД Свод'!E10=0,0,(IF('ИД Свод'!E20/'ИД Свод'!E10&gt;='Методика оценки (отч.)'!$H$85,'Методика оценки (отч.)'!$E$85,IF('Методика оценки (отч.)'!$H$86&lt;='ИД Свод'!E20/'ИД Свод'!E10&lt;='Методика оценки (отч.)'!$J$86,'Методика оценки (отч.)'!$E$86,IF('ИД Свод'!E20/'ИД Свод'!E10&lt;='Методика оценки (отч.)'!$J$87,'Методика оценки (отч.)'!$E$87,'Методика оценки (отч.)'!$E$86))))*$D$21)</f>
        <v>20</v>
      </c>
    </row>
    <row r="22" spans="1:5" ht="45" hidden="1" outlineLevel="1" x14ac:dyDescent="0.25">
      <c r="A22" s="2"/>
      <c r="B22" s="83" t="str">
        <f>'Методика оценки (отч.)'!A88</f>
        <v>К2.2.</v>
      </c>
      <c r="C22" s="82" t="str">
        <f>'Методика оценки (отч.)'!C88</f>
        <v>Количество несчастных случаев, отравлений и травм, полученных воспитанниками во время пребывания в ДОО (на 100 воcпитанников) в отчётном году</v>
      </c>
      <c r="D22" s="112">
        <f>'Методика оценки (отч.)'!D88</f>
        <v>0.2</v>
      </c>
      <c r="E22" s="106">
        <f>IF('ИД Свод'!E10=0,0,(IF((('ИД Свод'!E21/'ИД Свод'!E10)*100)&gt;='Методика оценки (отч.)'!$H$90,'Методика оценки (отч.)'!$E$90,IF('Методика оценки (отч.)'!$H$91&lt;=(('ИД Свод'!E21/'ИД Свод'!E10)*100)&lt;='Методика оценки (отч.)'!$J$91,'Методика оценки (отч.)'!$E$91,IF((('ИД Свод'!E21/'ИД Свод'!E10)*100)&lt;='Методика оценки (отч.)'!$J$92,'Методика оценки (отч.)'!$E$92,'Методика оценки (отч.)'!$E$91))))*$D$22)</f>
        <v>20</v>
      </c>
    </row>
    <row r="23" spans="1:5" hidden="1" outlineLevel="1" x14ac:dyDescent="0.25">
      <c r="A23" s="61"/>
      <c r="B23" s="99" t="str">
        <f>'Методика оценки (отч.)'!A101</f>
        <v>К2.3.</v>
      </c>
      <c r="C23" s="79" t="str">
        <f>'Методика оценки (отч.)'!C101</f>
        <v>Наличие сторожа (охранника) в дневное время</v>
      </c>
      <c r="D23" s="112">
        <f>'Методика оценки (отч.)'!D101</f>
        <v>0.2</v>
      </c>
      <c r="E23" s="106">
        <f>(IF('ИД Свод'!E22='Методика оценки (отч.)'!$H$102,'Методика оценки (отч.)'!$E$102,IF('ИД Свод'!E22='Методика оценки (отч.)'!$H$103,'Методика оценки (отч.)'!$E$103,'Методика оценки (отч.)'!$E$102)))*$D$23</f>
        <v>20</v>
      </c>
    </row>
    <row r="24" spans="1:5" hidden="1" outlineLevel="1" x14ac:dyDescent="0.25">
      <c r="A24" s="61"/>
      <c r="B24" s="99" t="str">
        <f>'Методика оценки (отч.)'!A104</f>
        <v>К2.4.</v>
      </c>
      <c r="C24" s="79" t="str">
        <f>'Методика оценки (отч.)'!C104</f>
        <v>Доля воспитанников, прошедших диспансеризацию в отчётном году</v>
      </c>
      <c r="D24" s="112">
        <f>'Методика оценки (отч.)'!D104</f>
        <v>0.2</v>
      </c>
      <c r="E24" s="106">
        <f>IF('ИД Свод'!E10=0,0,(IF((('ИД Свод'!E23/'ИД Свод'!E10)*100)&lt;='Методика оценки (отч.)'!$J$106,'Методика оценки (отч.)'!$E$106,IF('Методика оценки (отч.)'!$H$107&lt;=(('ИД Свод'!E23/'ИД Свод'!E10)*100)&lt;='Методика оценки (отч.)'!$J$107,'Методика оценки (отч.)'!$E$107,IF((('ИД Свод'!E23/'ИД Свод'!E10))*100&gt;='Методика оценки (отч.)'!$H$108,'Методика оценки (отч.)'!$E$108,'Методика оценки (отч.)'!$E$107))))*$D$24)</f>
        <v>20</v>
      </c>
    </row>
    <row r="25" spans="1:5" ht="30" hidden="1" outlineLevel="1" x14ac:dyDescent="0.25">
      <c r="A25" s="61"/>
      <c r="B25" s="99" t="str">
        <f>'Методика оценки (отч.)'!A109</f>
        <v>К2.5.</v>
      </c>
      <c r="C25" s="79" t="str">
        <f>'Методика оценки (отч.)'!C109</f>
        <v>Ведение индивидуальных карт психофизического здоровья детей психологом и медицинскими работниками</v>
      </c>
      <c r="D25" s="112">
        <f>'Методика оценки (отч.)'!D109</f>
        <v>0.2</v>
      </c>
      <c r="E25" s="106">
        <f>(IF('ИД Свод'!E24='Методика оценки (отч.)'!$H$110,'Методика оценки (отч.)'!$E$110,IF('ИД Свод'!E24='Методика оценки (отч.)'!$H$111,'Методика оценки (отч.)'!$E$111,'Методика оценки (отч.)'!$E$110)))*$D$25</f>
        <v>20</v>
      </c>
    </row>
    <row r="26" spans="1:5" ht="45" collapsed="1" x14ac:dyDescent="0.25">
      <c r="A26" s="60"/>
      <c r="B26" s="95" t="str">
        <f>'Методика оценки (отч.)'!A112</f>
        <v>К3</v>
      </c>
      <c r="C26" s="95" t="str">
        <f>'Методика оценки (отч.)'!B112</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D26" s="111">
        <f>'Методика оценки (отч.)'!D112</f>
        <v>0.2</v>
      </c>
      <c r="E26" s="105">
        <f t="shared" ref="E26" si="3">SUM(E27:E42)*$D$26</f>
        <v>7.6000000000000005</v>
      </c>
    </row>
    <row r="27" spans="1:5" ht="45" hidden="1" outlineLevel="1" x14ac:dyDescent="0.25">
      <c r="A27" s="61"/>
      <c r="B27" s="79" t="str">
        <f>'Методика оценки (отч.)'!A113</f>
        <v>К3.1.</v>
      </c>
      <c r="C27" s="79" t="str">
        <f>'Методика оценки (отч.)'!C113</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D27" s="112">
        <f>'Методика оценки (отч.)'!D113</f>
        <v>0.02</v>
      </c>
      <c r="E27" s="106">
        <f>IF('ИД Свод'!E25=0,0,IF((('ИД Свод'!E26/'ИД Свод'!E25)*100)&lt;= 'Методика оценки (отч.)'!$J$115, 'Методика оценки (отч.)'!$E$115,IF(AND((('ИД Свод'!E26/'ИД Свод'!E25)*100)&gt;= 'Методика оценки (отч.)'!$H$116,(('ИД Свод'!E26/'ИД Свод'!E25)*100)&lt;= 'Методика оценки (отч.)'!$J$116), 'Методика оценки (отч.)'!$E$116,IF(AND((('ИД Свод'!E26/'ИД Свод'!E25)*100)&gt;= 'Методика оценки (отч.)'!$H$117, (('ИД Свод'!E26/'ИД Свод'!E25)*100)&lt;= 'Методика оценки (отч.)'!$J$117), 'Методика оценки (отч.)'!$E$117,IF(AND((('ИД Свод'!E26/'ИД Свод'!E25)*100)&gt;= 'Методика оценки (отч.)'!$H$118, (('ИД Свод'!E26/'ИД Свод'!E25)*100)&lt;= 'Методика оценки (отч.)'!$J$118), 'Методика оценки (отч.)'!$E$118,IF((('ИД Свод'!E26/'ИД Свод'!E25)*100)&gt;= 'Методика оценки (отч.)'!$H$119, 'Методика оценки (отч.)'!$E$119,"ошибка")))))*$D$27)</f>
        <v>0</v>
      </c>
    </row>
    <row r="28" spans="1:5" ht="45" hidden="1" outlineLevel="1" x14ac:dyDescent="0.25">
      <c r="A28" s="61"/>
      <c r="B28" s="79" t="str">
        <f>'Методика оценки (отч.)'!A120</f>
        <v>К3.2.</v>
      </c>
      <c r="C28" s="79" t="str">
        <f>'Методика оценки (отч.)'!C120</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D28" s="112">
        <f>'Методика оценки (отч.)'!D120</f>
        <v>0.08</v>
      </c>
      <c r="E28" s="78">
        <f>IF('ИД Свод'!E28=0,0,(IF(('ИД Свод'!E27/'ИД Свод'!E28)*100&lt;='Методика оценки (отч.)'!$J$122,'Методика оценки (отч.)'!$E$122,IF('Методика оценки (отч.)'!$H$123&lt;=('ИД Свод'!E27/'ИД Свод'!E28)*100&lt;='Методика оценки (отч.)'!$J$123,'Методика оценки (отч.)'!$E$123,IF(('ИД Свод'!E27/'ИД Свод'!E28)*100&gt;='Методика оценки (отч.)'!$H$124,'Методика оценки (отч.)'!$E$124,'Методика оценки (отч.)'!$E$123))))*$D$28)</f>
        <v>4</v>
      </c>
    </row>
    <row r="29" spans="1:5" ht="45" hidden="1" outlineLevel="1" x14ac:dyDescent="0.25">
      <c r="A29" s="61"/>
      <c r="B29" s="79" t="str">
        <f>'Методика оценки (отч.)'!A125</f>
        <v>К3.3.</v>
      </c>
      <c r="C29" s="79" t="str">
        <f>'Методика оценки (отч.)'!C125</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D29" s="112">
        <f>'Методика оценки (отч.)'!D125</f>
        <v>0.04</v>
      </c>
      <c r="E29" s="78">
        <f>(IF('ИД Свод'!E29='Методика оценки (отч.)'!$J$127,'Методика оценки (отч.)'!$E$127,IF('Методика оценки (отч.)'!$H$128&lt;='ИД Свод'!E29&lt;='Методика оценки (отч.)'!$J$128,'Методика оценки (отч.)'!$E$128,IF('ИД Свод'!E29&gt;='Методика оценки (отч.)'!$H$129,'Методика оценки (отч.)'!$E$129,'Методика оценки (отч.)'!$E$128))))*$D$29</f>
        <v>0</v>
      </c>
    </row>
    <row r="30" spans="1:5" ht="60" hidden="1" outlineLevel="1" x14ac:dyDescent="0.25">
      <c r="A30" s="61"/>
      <c r="B30" s="79" t="str">
        <f>'Методика оценки (отч.)'!A130</f>
        <v>К3.4.</v>
      </c>
      <c r="C30" s="79" t="str">
        <f>'Методика оценки (отч.)'!C130</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D30" s="112">
        <f>'Методика оценки (отч.)'!D130</f>
        <v>0.1</v>
      </c>
      <c r="E30" s="106">
        <f>IF('ИД Свод'!E28=0,0,(IF(('ИД Свод'!E30/'ИД Свод'!E28)*100&lt;='Методика оценки (отч.)'!$J$132,'Методика оценки (отч.)'!$E$132,IF('Методика оценки (отч.)'!$H$133&lt;=('ИД Свод'!E30/'ИД Свод'!E28)*100&lt;='Методика оценки (отч.)'!$J$133,'Методика оценки (отч.)'!$E$133,IF(('ИД Свод'!E30/'ИД Свод'!E28)*100&gt;='Методика оценки (отч.)'!$H$134,'Методика оценки (отч.)'!$E$134,'Методика оценки (отч.)'!$E$133))))*$D$30)</f>
        <v>5</v>
      </c>
    </row>
    <row r="31" spans="1:5" ht="45" hidden="1" outlineLevel="1" x14ac:dyDescent="0.25">
      <c r="A31" s="61"/>
      <c r="B31" s="79" t="str">
        <f>'Методика оценки (отч.)'!A135</f>
        <v>К3.5.</v>
      </c>
      <c r="C31" s="79" t="str">
        <f>'Методика оценки (отч.)'!C135</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D31" s="112">
        <f>'Методика оценки (отч.)'!D135</f>
        <v>0.08</v>
      </c>
      <c r="E31" s="78">
        <f>IF('ИД Свод'!E28=0,0,(IF(('ИД Свод'!E31/'ИД Свод'!E28)*100&lt;='Методика оценки (отч.)'!$J$137,'Методика оценки (отч.)'!$E$137,IF('Методика оценки (отч.)'!$H$138&lt;=('ИД Свод'!E31/'ИД Свод'!E28)*100&lt;='Методика оценки (отч.)'!$J$138,'Методика оценки (отч.)'!$E$138,IF(('ИД Свод'!E31/'ИД Свод'!E28)*100&gt;='Методика оценки (отч.)'!$H$139,'Методика оценки (отч.)'!$E$139,'Методика оценки (отч.)'!$E$138))))*$D$31)</f>
        <v>4</v>
      </c>
    </row>
    <row r="32" spans="1:5" ht="135" hidden="1" outlineLevel="1" x14ac:dyDescent="0.25">
      <c r="A32" s="61"/>
      <c r="B32" s="79" t="str">
        <f>'Методика оценки (отч.)'!A140</f>
        <v>К3.6.</v>
      </c>
      <c r="C32" s="79" t="str">
        <f>'Методика оценки (отч.)'!C140</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D32" s="112">
        <f>'Методика оценки (отч.)'!D140</f>
        <v>0.06</v>
      </c>
      <c r="E32" s="78">
        <f>(IF('ИД Свод'!E32&lt;='Методика оценки (отч.)'!$J$141,'Методика оценки (отч.)'!$E$141,IF('Методика оценки (отч.)'!$H$142&lt;='ИД Свод'!E32&lt;='Методика оценки (отч.)'!$J$142,'Методика оценки (отч.)'!$E$142,IF('ИД Свод'!E32&gt;='Методика оценки (отч.)'!$H$143,'Методика оценки (отч.)'!$E$143,'Методика оценки (отч.)'!$E$142))))*$D$32</f>
        <v>0</v>
      </c>
    </row>
    <row r="33" spans="1:5" ht="45" hidden="1" outlineLevel="1" x14ac:dyDescent="0.25">
      <c r="A33" s="61"/>
      <c r="B33" s="79" t="str">
        <f>'Методика оценки (отч.)'!A144</f>
        <v>К3.7.</v>
      </c>
      <c r="C33" s="79" t="str">
        <f>'Методика оценки (отч.)'!C144</f>
        <v xml:space="preserve">Наличие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D33" s="112">
        <f>'Методика оценки (отч.)'!D144</f>
        <v>0.06</v>
      </c>
      <c r="E33" s="78">
        <f>(IF('ИД Свод'!E33='Методика оценки (отч.)'!$H$145,'Методика оценки (отч.)'!$E$145,IF('ИД Свод'!E33='Методика оценки (отч.)'!$H$146,'Методика оценки (отч.)'!$E$146,IF('ИД Свод'!E33='Методика оценки (отч.)'!$H$147,'Методика оценки (отч.)'!$E$147,'Методика оценки (отч.)'!$E$148))))*$D$33</f>
        <v>0</v>
      </c>
    </row>
    <row r="34" spans="1:5" ht="30" hidden="1" outlineLevel="1" x14ac:dyDescent="0.25">
      <c r="A34" s="61"/>
      <c r="B34" s="79" t="str">
        <f>'Методика оценки (отч.)'!A149</f>
        <v>К3.8.</v>
      </c>
      <c r="C34" s="79" t="str">
        <f>'Методика оценки (отч.)'!C149</f>
        <v>Доля открытых вакансий педагогических работников от общего числа педагогических ставок в ДОО</v>
      </c>
      <c r="D34" s="112">
        <f>'Методика оценки (отч.)'!D149</f>
        <v>0.04</v>
      </c>
      <c r="E34" s="78">
        <f>IF('ИД Свод'!E35=0,0,(IF(('ИД Свод'!E34/'ИД Свод'!E35)*100&gt;='Методика оценки (отч.)'!$H$151,'Методика оценки (отч.)'!$E$151,IF('Методика оценки (отч.)'!$H$152&lt;=('ИД Свод'!E34/'ИД Свод'!E35)*100&lt;='Методика оценки (отч.)'!$J$152,'Методика оценки (отч.)'!$E$152,IF(('ИД Свод'!E34/'ИД Свод'!E35)*100&lt;='Методика оценки (отч.)'!$J$153,'Методика оценки (отч.)'!$E$153,'Методика оценки (отч.)'!$E$152))))*$D$34)</f>
        <v>4</v>
      </c>
    </row>
    <row r="35" spans="1:5" ht="30" hidden="1" outlineLevel="1" x14ac:dyDescent="0.25">
      <c r="A35" s="61"/>
      <c r="B35" s="79" t="str">
        <f>'Методика оценки (отч.)'!A154</f>
        <v>К3.9.</v>
      </c>
      <c r="C35" s="79" t="str">
        <f>'Методика оценки (отч.)'!C154</f>
        <v>Количество педагогических работников ДОО, уволившихся в отчётном году по собственному желанию (за исключением лиц пенсионного возраста)</v>
      </c>
      <c r="D35" s="112">
        <f>'Методика оценки (отч.)'!D154</f>
        <v>0.06</v>
      </c>
      <c r="E35" s="78">
        <f>(IF('ИД Свод'!E36&lt;='Методика оценки (отч.)'!$J$155,'Методика оценки (отч.)'!$E$155,IF('Методика оценки (отч.)'!$H$156&lt;='ИД Свод'!E36&lt;='Методика оценки (отч.)'!$J$156,'Методика оценки (отч.)'!$E$156,IF('ИД Свод'!E36&gt;='Методика оценки (отч.)'!$H$157,'Методика оценки (отч.)'!$E$157,'Методика оценки (отч.)'!$E$156))))*$D$35</f>
        <v>3</v>
      </c>
    </row>
    <row r="36" spans="1:5" hidden="1" outlineLevel="1" x14ac:dyDescent="0.25">
      <c r="A36" s="61"/>
      <c r="B36" s="79" t="str">
        <f>'Методика оценки (отч.)'!A158</f>
        <v>К3.10.</v>
      </c>
      <c r="C36" s="79" t="str">
        <f>'Методика оценки (отч.)'!C158</f>
        <v>Обеспеченность ДОО воспитателями:</v>
      </c>
      <c r="D36" s="112">
        <f>'Методика оценки (отч.)'!D158</f>
        <v>0.1</v>
      </c>
      <c r="E36" s="114">
        <f>IF(('ИД Свод'!E39 +'ИД Свод'!E41+'ИД Свод'!E43)=0,0,(IF(('ИД Свод'!E37/('ИД Свод'!E39*0.183 +'ИД Свод'!E41*0.122+'ИД Свод'!E43*0.095))&lt;='Методика оценки (отч.)'!$J$159,'Методика оценки (отч.)'!$E$159,IF('Методика оценки (отч.)'!$H$160&lt;=('ИД Свод'!E37/('ИД Свод'!E39*0.183 +'ИД Свод'!E41*0.122+'ИД Свод'!E43*0.095))&lt;='Методика оценки (отч.)'!$J$160,'Методика оценки (отч.)'!$E$160,IF(('ИД Свод'!E37/('ИД Свод'!E39*0.183 +'ИД Свод'!E41*0.122+'ИД Свод'!E43*0.095))&gt;='Методика оценки (отч.)'!$H$161,'Методика оценки (отч.)'!$E$161,'Методика оценки (отч.)'!$E$160))))*$D$36)</f>
        <v>5</v>
      </c>
    </row>
    <row r="37" spans="1:5" hidden="1" outlineLevel="1" x14ac:dyDescent="0.25">
      <c r="A37" s="61"/>
      <c r="B37" s="79" t="str">
        <f>'Методика оценки (отч.)'!A177</f>
        <v>К3.11.</v>
      </c>
      <c r="C37" s="79" t="str">
        <f>'Методика оценки (отч.)'!C177</f>
        <v>Обеспеченность ДОО помощниками воспитателей:</v>
      </c>
      <c r="D37" s="112">
        <f>'Методика оценки (отч.)'!D177</f>
        <v>0.08</v>
      </c>
      <c r="E37" s="114">
        <f>IF(('ИД Свод'!E39 +'ИД Свод'!E41+'ИД Свод'!E43)=0,0,(IF(('ИД Свод'!E44/('ИД Свод'!E39*0.165+'ИД Свод'!E41*0.11+'ИД Свод'!E43*0.0825))&lt;='Методика оценки (отч.)'!$J$178,'Методика оценки (отч.)'!$E$178,IF('Методика оценки (отч.)'!$H$179&lt;=('ИД Свод'!E44/('ИД Свод'!E39*0.165+'ИД Свод'!E41*0.11+'ИД Свод'!E43*0.0825))&lt;='Методика оценки (отч.)'!$J$179,'Методика оценки (отч.)'!$E$179,IF(('ИД Свод'!E44/('ИД Свод'!E39*0.165+'ИД Свод'!E41*0.11+'ИД Свод'!E43*0.0825))&gt;='Методика оценки (отч.)'!$H$180,'Методика оценки (отч.)'!$E$180,'Методика оценки (отч.)'!$E$179))))*$D$37)</f>
        <v>4</v>
      </c>
    </row>
    <row r="38" spans="1:5" hidden="1" outlineLevel="1" x14ac:dyDescent="0.25">
      <c r="A38" s="61"/>
      <c r="B38" s="79" t="str">
        <f>'Методика оценки (отч.)'!A196</f>
        <v>К3.12.</v>
      </c>
      <c r="C38" s="79" t="str">
        <f>'Методика оценки (отч.)'!C196</f>
        <v>Обеспеченность ДОО педагогами-психологами</v>
      </c>
      <c r="D38" s="112">
        <f>'Методика оценки (отч.)'!D196</f>
        <v>0.06</v>
      </c>
      <c r="E38" s="114">
        <f>IF(('ИД Свод'!E39 +'ИД Свод'!E41+'ИД Свод'!E43)=0,0,(IF(('ИД Свод'!E48/('ИД Свод'!E39*0.0083+'ИД Свод'!E41*0.11+'ИД Свод'!E43*0.0042))&lt;='Методика оценки (отч.)'!$J$197,'Методика оценки (отч.)'!$E$197,IF('Методика оценки (отч.)'!$H$198&lt;=('ИД Свод'!E48/('ИД Свод'!E39*0.0083+'ИД Свод'!E41*0.11+'ИД Свод'!E43*0.0042))&lt;='Методика оценки (отч.)'!$J$198,'Методика оценки (отч.)'!$E$198,IF(('ИД Свод'!E48/('ИД Свод'!E39*0.0083+'ИД Свод'!E41*0.11+'ИД Свод'!E43*0.0042))&gt;='Методика оценки (отч.)'!$H$199,'Методика оценки (отч.)'!$E$199,'Методика оценки (отч.)'!$E$198))))*$D$38)</f>
        <v>0</v>
      </c>
    </row>
    <row r="39" spans="1:5" hidden="1" outlineLevel="1" x14ac:dyDescent="0.25">
      <c r="A39" s="61"/>
      <c r="B39" s="79" t="str">
        <f>'Методика оценки (отч.)'!A206</f>
        <v>К3.13.</v>
      </c>
      <c r="C39" s="79" t="str">
        <f>'Методика оценки (отч.)'!C206</f>
        <v>Обеспеченность ДОО учителями-логопедами</v>
      </c>
      <c r="D39" s="112">
        <f>'Методика оценки (отч.)'!D206</f>
        <v>0.06</v>
      </c>
      <c r="E39" s="106">
        <f>(IF('ИД Свод'!E49='Методика оценки (отч.)'!$H$207,'Методика оценки (отч.)'!$E$207,IF('ИД Свод'!E49='Методика оценки (отч.)'!$H$208,'Методика оценки (отч.)'!$E$208,'Методика оценки (отч.)'!$E$207)))*$D$39</f>
        <v>0</v>
      </c>
    </row>
    <row r="40" spans="1:5" hidden="1" outlineLevel="1" x14ac:dyDescent="0.25">
      <c r="A40" s="61"/>
      <c r="B40" s="79" t="str">
        <f>'Методика оценки (отч.)'!A209</f>
        <v>К3.14.</v>
      </c>
      <c r="C40" s="79" t="str">
        <f>'Методика оценки (отч.)'!C209</f>
        <v>Обеспеченность ДОО музыкальными руководителями</v>
      </c>
      <c r="D40" s="112">
        <f>'Методика оценки (отч.)'!D209</f>
        <v>0.06</v>
      </c>
      <c r="E40" s="114">
        <f>IF(('ИД Свод'!E41+'ИД Свод'!E43)=0,0,(IF(('ИД Свод'!E50/('ИД Свод'!E41*0.017+'ИД Свод'!E43*0.0125))&lt;='Методика оценки (отч.)'!$J$210,'Методика оценки (отч.)'!$E$210,IF('Методика оценки (отч.)'!$H$211&lt;=('ИД Свод'!E50/('ИД Свод'!E41*0.017+'ИД Свод'!E43*0.0125))&lt;='Методика оценки (отч.)'!$J$211,'Методика оценки (отч.)'!$E$211,IF(('ИД Свод'!E50/('ИД Свод'!E41*0.017+'ИД Свод'!E43*0.0125))&gt;='Методика оценки (отч.)'!$H$212,'Методика оценки (отч.)'!$E$212,'Методика оценки (отч.)'!$E$211))))*$D$40)</f>
        <v>3</v>
      </c>
    </row>
    <row r="41" spans="1:5" hidden="1" outlineLevel="1" x14ac:dyDescent="0.25">
      <c r="A41" s="61"/>
      <c r="B41" s="79" t="str">
        <f>'Методика оценки (отч.)'!A213</f>
        <v>К3.15.</v>
      </c>
      <c r="C41" s="79" t="str">
        <f>'Методика оценки (отч.)'!C213</f>
        <v>Обеспеченность ДОО инструкторами по физкультуре</v>
      </c>
      <c r="D41" s="112">
        <f>'Методика оценки (отч.)'!D213</f>
        <v>0.06</v>
      </c>
      <c r="E41" s="114">
        <f>IF('ИД Свод'!E43=0,0,(IF('ИД Свод'!E51/('ИД Свод'!E43*0.00625)&lt;='Методика оценки (отч.)'!$J$214,'Методика оценки (отч.)'!$E$214,IF('Методика оценки (отч.)'!$H$215&lt;='ИД Свод'!E51/('ИД Свод'!E43*0.00625)&lt;='Методика оценки (отч.)'!$J$215,'Методика оценки (отч.)'!$E$215,IF('ИД Свод'!E51/('ИД Свод'!E43*0.00625)&gt;='Методика оценки (отч.)'!$H$216,'Методика оценки (отч.)'!$E$216,'Методика оценки (отч.)'!$E$215))))*$D$41)</f>
        <v>6</v>
      </c>
    </row>
    <row r="42" spans="1:5" hidden="1" outlineLevel="1" x14ac:dyDescent="0.25">
      <c r="A42" s="61"/>
      <c r="B42" s="79" t="str">
        <f>'Методика оценки (отч.)'!A217</f>
        <v>К3.16.</v>
      </c>
      <c r="C42" s="79" t="str">
        <f>'Методика оценки (отч.)'!C217</f>
        <v>Количество воспитанников в расчете на одного медицинского работника</v>
      </c>
      <c r="D42" s="112">
        <f>'Методика оценки (отч.)'!D217</f>
        <v>0.04</v>
      </c>
      <c r="E42" s="115">
        <f>IF('ИД Свод'!E52=0,0,(IF((('ИД Свод'!E10/'ИД Свод'!E52))&lt;='Методика оценки (отч.)'!$J$219,'Методика оценки (отч.)'!$E$219,IF('Методика оценки (отч.)'!$H$220&lt;=(('ИД Свод'!E10/'ИД Свод'!E52))&lt;='Методика оценки (отч.)'!$J$220,'Методика оценки (отч.)'!$E$220,IF((('ИД Свод'!E10/'ИД Свод'!E52))&gt;='Методика оценки (отч.)'!$H$221,'Методика оценки (отч.)'!$E$221,'Методика оценки (отч.)'!$E$220))))*$D$42)</f>
        <v>0</v>
      </c>
    </row>
    <row r="43" spans="1:5" ht="45" collapsed="1" x14ac:dyDescent="0.25">
      <c r="A43" s="60"/>
      <c r="B43" s="95" t="str">
        <f>'Методика оценки (отч.)'!A222</f>
        <v>К4</v>
      </c>
      <c r="C43" s="95" t="str">
        <f>'Методика оценки (отч.)'!B222</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D43" s="111">
        <f>'Методика оценки (отч.)'!D222</f>
        <v>0.2</v>
      </c>
      <c r="E43" s="105">
        <f t="shared" ref="E43" si="4">SUM(E44:E71)*$D$43</f>
        <v>13.4</v>
      </c>
    </row>
    <row r="44" spans="1:5" ht="30" hidden="1" outlineLevel="1" x14ac:dyDescent="0.25">
      <c r="A44" s="61"/>
      <c r="B44" s="79" t="str">
        <f>'Методика оценки (отч.)'!A223</f>
        <v>К4.1.</v>
      </c>
      <c r="C44" s="79" t="str">
        <f>'Методика оценки (отч.)'!C223</f>
        <v>Количество нештатных и аварийных ситуаций техногенного характера, возникших на территории ДОО (пожар, обрушение конструкций и т.п.)</v>
      </c>
      <c r="D44" s="112">
        <f>'Методика оценки (отч.)'!D223</f>
        <v>0.03</v>
      </c>
      <c r="E44" s="78">
        <f>(IF('ИД Свод'!E53&gt;'Методика оценки (отч.)'!$H$225,'Методика оценки (отч.)'!$E$224,'Методика оценки (отч.)'!$E$225))*$D$44</f>
        <v>3</v>
      </c>
    </row>
    <row r="45" spans="1:5" hidden="1" outlineLevel="1" x14ac:dyDescent="0.25">
      <c r="A45" s="61"/>
      <c r="B45" s="79" t="str">
        <f>'Методика оценки (отч.)'!A226</f>
        <v>К4.2.</v>
      </c>
      <c r="C45" s="79" t="str">
        <f>'Методика оценки (отч.)'!C226</f>
        <v xml:space="preserve">Наличие системы водоснабжения </v>
      </c>
      <c r="D45" s="112">
        <f>'Методика оценки (отч.)'!D226</f>
        <v>0.03</v>
      </c>
      <c r="E45" s="78">
        <f>(IF('ИД Свод'!E54='Методика оценки (отч.)'!$H$227,'Методика оценки (отч.)'!$E$227,IF('ИД Свод'!E54='Методика оценки (отч.)'!$H$228,'Методика оценки (отч.)'!$E$228,'Методика оценки (отч.)'!$E$227)))*$D$45</f>
        <v>3</v>
      </c>
    </row>
    <row r="46" spans="1:5" hidden="1" outlineLevel="1" x14ac:dyDescent="0.25">
      <c r="A46" s="61"/>
      <c r="B46" s="79" t="str">
        <f>'Методика оценки (отч.)'!A229</f>
        <v>К4.3.</v>
      </c>
      <c r="C46" s="79" t="str">
        <f>'Методика оценки (отч.)'!C229</f>
        <v>Наличие системы отопления</v>
      </c>
      <c r="D46" s="112">
        <f>'Методика оценки (отч.)'!D229</f>
        <v>0.03</v>
      </c>
      <c r="E46" s="78">
        <f>(IF('ИД Свод'!E55='Методика оценки (отч.)'!$H$230,'Методика оценки (отч.)'!$E$230,IF('ИД Свод'!E55='Методика оценки (отч.)'!$H$231,'Методика оценки (отч.)'!$E$231,'Методика оценки (отч.)'!$E$230)))*$D$46</f>
        <v>3</v>
      </c>
    </row>
    <row r="47" spans="1:5" hidden="1" outlineLevel="1" x14ac:dyDescent="0.25">
      <c r="A47" s="61"/>
      <c r="B47" s="79" t="str">
        <f>'Методика оценки (отч.)'!A232</f>
        <v>К4.4.</v>
      </c>
      <c r="C47" s="79" t="str">
        <f>'Методика оценки (отч.)'!C232</f>
        <v>Наличие канализации</v>
      </c>
      <c r="D47" s="112">
        <f>'Методика оценки (отч.)'!D232</f>
        <v>0.03</v>
      </c>
      <c r="E47" s="78">
        <f>(IF('ИД Свод'!E56='Методика оценки (отч.)'!$H$233,'Методика оценки (отч.)'!$E$233,IF('ИД Свод'!E56='Методика оценки (отч.)'!$H$234,'Методика оценки (отч.)'!$E$234,'Методика оценки (отч.)'!$E$233)))*$D$47</f>
        <v>3</v>
      </c>
    </row>
    <row r="48" spans="1:5" hidden="1" outlineLevel="1" x14ac:dyDescent="0.25">
      <c r="A48" s="61"/>
      <c r="B48" s="79" t="str">
        <f>'Методика оценки (отч.)'!A235</f>
        <v>К4.5.</v>
      </c>
      <c r="C48" s="79" t="str">
        <f>'Методика оценки (отч.)'!C235</f>
        <v>Тип здания, в котором располагается ДОО</v>
      </c>
      <c r="D48" s="112">
        <f>'Методика оценки (отч.)'!D235</f>
        <v>0.06</v>
      </c>
      <c r="E48" s="78">
        <f>(IF('ИД Свод'!E57='Методика оценки (отч.)'!$H$238,'Методика оценки (отч.)'!$E$238,'Методика оценки (отч.)'!$E$237))*$D$48</f>
        <v>6</v>
      </c>
    </row>
    <row r="49" spans="1:5" hidden="1" outlineLevel="1" x14ac:dyDescent="0.25">
      <c r="A49" s="61"/>
      <c r="B49" s="79" t="str">
        <f>'Методика оценки (отч.)'!A239</f>
        <v>К4.6.</v>
      </c>
      <c r="C49" s="79" t="str">
        <f>'Методика оценки (отч.)'!C239</f>
        <v>Является ли здание ДОО аварийным</v>
      </c>
      <c r="D49" s="112">
        <f>'Методика оценки (отч.)'!D239</f>
        <v>0.03</v>
      </c>
      <c r="E49" s="78">
        <f>(IF('ИД Свод'!E58='Методика оценки (отч.)'!$H$240,'Методика оценки (отч.)'!$E$240,IF('ИД Свод'!E58='Методика оценки (отч.)'!$H$241,'Методика оценки (отч.)'!$E$241,'Методика оценки (отч.)'!$E$240)))*$D$49</f>
        <v>3</v>
      </c>
    </row>
    <row r="50" spans="1:5" hidden="1" outlineLevel="1" x14ac:dyDescent="0.25">
      <c r="A50" s="61"/>
      <c r="B50" s="79" t="str">
        <f>'Методика оценки (отч.)'!A242</f>
        <v>К4.7.</v>
      </c>
      <c r="C50" s="79" t="str">
        <f>'Методика оценки (отч.)'!C242</f>
        <v>Необходимость проведения в здании ДОО капитального ремонта</v>
      </c>
      <c r="D50" s="112">
        <f>'Методика оценки (отч.)'!D242</f>
        <v>0.03</v>
      </c>
      <c r="E50" s="78">
        <f>(IF('ИД Свод'!E59='Методика оценки (отч.)'!$H$243,'Методика оценки (отч.)'!$E$243,IF('ИД Свод'!E59='Методика оценки (отч.)'!$H$244,'Методика оценки (отч.)'!$E$244,'Методика оценки (отч.)'!$E$243)))*$D$50</f>
        <v>3</v>
      </c>
    </row>
    <row r="51" spans="1:5" hidden="1" outlineLevel="1" x14ac:dyDescent="0.25">
      <c r="A51" s="61"/>
      <c r="B51" s="79" t="str">
        <f>'Методика оценки (отч.)'!A245</f>
        <v>К4.8.</v>
      </c>
      <c r="C51" s="79" t="str">
        <f>'Методика оценки (отч.)'!C245</f>
        <v>Наличие тревожной кнопки или другой охранной сигнализации</v>
      </c>
      <c r="D51" s="112">
        <f>'Методика оценки (отч.)'!D245</f>
        <v>0.03</v>
      </c>
      <c r="E51" s="78">
        <f>(IF('ИД Свод'!E60='Методика оценки (отч.)'!$H$246,'Методика оценки (отч.)'!$E$246,IF('ИД Свод'!E60='Методика оценки (отч.)'!$H$247,'Методика оценки (отч.)'!$E$247,'Методика оценки (отч.)'!$E$246)))*$D$51</f>
        <v>3</v>
      </c>
    </row>
    <row r="52" spans="1:5" hidden="1" outlineLevel="1" x14ac:dyDescent="0.25">
      <c r="A52" s="61"/>
      <c r="B52" s="79" t="str">
        <f>'Методика оценки (отч.)'!A248</f>
        <v>К4.9.</v>
      </c>
      <c r="C52" s="79" t="str">
        <f>'Методика оценки (отч.)'!C248</f>
        <v>Наличие работающей пожарной сигнализации</v>
      </c>
      <c r="D52" s="112">
        <f>'Методика оценки (отч.)'!D245</f>
        <v>0.03</v>
      </c>
      <c r="E52" s="78">
        <f>(IF('ИД Свод'!E61='Методика оценки (отч.)'!$H$249,'Методика оценки (отч.)'!$E$249,IF('ИД Свод'!E61='Методика оценки (отч.)'!$H$250,'Методика оценки (отч.)'!$E$250,'Методика оценки (отч.)'!$E$249)))*$D$52</f>
        <v>3</v>
      </c>
    </row>
    <row r="53" spans="1:5" hidden="1" outlineLevel="1" x14ac:dyDescent="0.25">
      <c r="A53" s="61"/>
      <c r="B53" s="79" t="str">
        <f>'Методика оценки (отч.)'!A251</f>
        <v>К4.10.</v>
      </c>
      <c r="C53" s="79" t="str">
        <f>'Методика оценки (отч.)'!C251</f>
        <v>Наличие противопожарного оборудования</v>
      </c>
      <c r="D53" s="112">
        <f>'Методика оценки (отч.)'!D251</f>
        <v>0.03</v>
      </c>
      <c r="E53" s="78">
        <f>(IF('ИД Свод'!E62='Методика оценки (отч.)'!$H$252,'Методика оценки (отч.)'!$E$252,IF('ИД Свод'!E62='Методика оценки (отч.)'!$H$253,'Методика оценки (отч.)'!$E$253,'Методика оценки (отч.)'!$E$252)))*$D$53</f>
        <v>3</v>
      </c>
    </row>
    <row r="54" spans="1:5" hidden="1" outlineLevel="1" x14ac:dyDescent="0.25">
      <c r="A54" s="61"/>
      <c r="B54" s="79" t="str">
        <f>'Методика оценки (отч.)'!A254</f>
        <v>К4.11.</v>
      </c>
      <c r="C54" s="79" t="str">
        <f>'Методика оценки (отч.)'!C254</f>
        <v>Наличие системы видеонаблюдения</v>
      </c>
      <c r="D54" s="112">
        <f>'Методика оценки (отч.)'!D254</f>
        <v>0.03</v>
      </c>
      <c r="E54" s="78">
        <f>(IF('ИД Свод'!E63='Методика оценки (отч.)'!$H$255,'Методика оценки (отч.)'!$E$255,IF('ИД Свод'!E63='Методика оценки (отч.)'!$H$256,'Методика оценки (отч.)'!$E$256,'Методика оценки (отч.)'!$E$255)))*$D$54</f>
        <v>3</v>
      </c>
    </row>
    <row r="55" spans="1:5" hidden="1" outlineLevel="1" x14ac:dyDescent="0.25">
      <c r="A55" s="61"/>
      <c r="B55" s="79" t="str">
        <f>'Методика оценки (отч.)'!A257</f>
        <v>К4.12.</v>
      </c>
      <c r="C55" s="79" t="str">
        <f>'Методика оценки (отч.)'!C257</f>
        <v>Количество персональных компьютеров, доступных для использования детьми</v>
      </c>
      <c r="D55" s="112">
        <f>'Методика оценки (отч.)'!D257</f>
        <v>0.02</v>
      </c>
      <c r="E55" s="106">
        <f>(IF('ИД Свод'!E64&lt;='Методика оценки (отч.)'!$J$258,'Методика оценки (отч.)'!$E$258,IF('Методика оценки (отч.)'!$H$259&lt;='ИД Свод'!E64&lt;='Методика оценки (отч.)'!$J$259,'Методика оценки (отч.)'!$E$259,IF('ИД Свод'!E64&gt;='Методика оценки (отч.)'!$H$260,'Методика оценки (отч.)'!$E$260,'Методика оценки (отч.)'!$E$259))))*$D$55</f>
        <v>1</v>
      </c>
    </row>
    <row r="56" spans="1:5" hidden="1" outlineLevel="1" x14ac:dyDescent="0.25">
      <c r="A56" s="61"/>
      <c r="B56" s="79" t="str">
        <f>'Методика оценки (отч.)'!A261</f>
        <v>К4.13.</v>
      </c>
      <c r="C56" s="79" t="str">
        <f>'Методика оценки (отч.)'!C261</f>
        <v>Наличие периметрального ограждения территории ДОО, освещение территории</v>
      </c>
      <c r="D56" s="112">
        <f>'Методика оценки (отч.)'!D261</f>
        <v>0.03</v>
      </c>
      <c r="E56" s="106">
        <f>(IF('ИД Свод'!E65='Методика оценки (отч.)'!$H$262,'Методика оценки (отч.)'!$E$262,IF('ИД Свод'!E65='Методика оценки (отч.)'!$H$263,'Методика оценки (отч.)'!$E$263,'Методика оценки (отч.)'!$E$262)))*$D$56</f>
        <v>3</v>
      </c>
    </row>
    <row r="57" spans="1:5" hidden="1" outlineLevel="1" x14ac:dyDescent="0.25">
      <c r="A57" s="61"/>
      <c r="B57" s="79" t="str">
        <f>'Методика оценки (отч.)'!A264</f>
        <v>К4.14.</v>
      </c>
      <c r="C57" s="79" t="str">
        <f>'Методика оценки (отч.)'!C264</f>
        <v>Наличие прогулочной площадки</v>
      </c>
      <c r="D57" s="112">
        <f>'Методика оценки (отч.)'!D264</f>
        <v>0.03</v>
      </c>
      <c r="E57" s="106">
        <f>(IF('ИД Свод'!E66='Методика оценки (отч.)'!$H$265,'Методика оценки (отч.)'!$E$265,IF('ИД Свод'!E66='Методика оценки (отч.)'!$H$266,'Методика оценки (отч.)'!$E$266,'Методика оценки (отч.)'!$E$265)))*$D$57</f>
        <v>3</v>
      </c>
    </row>
    <row r="58" spans="1:5" ht="27.75" hidden="1" customHeight="1" outlineLevel="1" x14ac:dyDescent="0.25">
      <c r="A58" s="61"/>
      <c r="B58" s="79" t="str">
        <f>'Методика оценки (отч.)'!A267</f>
        <v>К4.15.</v>
      </c>
      <c r="C58" s="79" t="str">
        <f>'Методика оценки (отч.)'!C267</f>
        <v>Площадь групповой (игровой) комнаты в расчете на одного воспитанника</v>
      </c>
      <c r="D58" s="112">
        <f>'Методика оценки (отч.)'!D267</f>
        <v>0.06</v>
      </c>
      <c r="E58" s="106">
        <f>IF('ИД Свод'!E10=0,0,(IF(('ИД Свод'!E67/'ИД Свод'!E10)&lt;'Методика оценки (отч.)'!$H$269,'Методика оценки (отч.)'!$E$269,IF(('ИД Свод'!E67/'ИД Свод'!E10)&gt;='Методика оценки (отч.)'!$H$270,'Методика оценки (отч.)'!$E$270,'Методика оценки (отч.)'!$E$269)))*$D$58)</f>
        <v>6</v>
      </c>
    </row>
    <row r="59" spans="1:5" ht="60" hidden="1" outlineLevel="1" x14ac:dyDescent="0.25">
      <c r="A59" s="61"/>
      <c r="B59" s="79" t="str">
        <f>'Методика оценки (отч.)'!A271</f>
        <v>К4.16.</v>
      </c>
      <c r="C59" s="79" t="str">
        <f>'Методика оценки (отч.)'!C271</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D59" s="112">
        <f>'Методика оценки (отч.)'!D271</f>
        <v>0.03</v>
      </c>
      <c r="E59" s="106">
        <f>IF('ИД Свод'!E10=0,0,IF(('ИД Свод'!E68/'ИД Свод'!E10)&gt;='Методика оценки (отч.)'!$H$273,'Методика оценки (отч.)'!$E$273,'Методика оценки (отч.)'!$E$272)*$D$59)</f>
        <v>3</v>
      </c>
    </row>
    <row r="60" spans="1:5" hidden="1" outlineLevel="1" x14ac:dyDescent="0.25">
      <c r="A60" s="61"/>
      <c r="B60" s="79" t="str">
        <f>'Методика оценки (отч.)'!A274</f>
        <v>К4.17.</v>
      </c>
      <c r="C60" s="79" t="str">
        <f>'Методика оценки (отч.)'!C274</f>
        <v>Наличие оборудованного физкультурного зала</v>
      </c>
      <c r="D60" s="112">
        <f>'Методика оценки (отч.)'!D274</f>
        <v>0.04</v>
      </c>
      <c r="E60" s="106">
        <f>(IF('ИД Свод'!E69='Методика оценки (отч.)'!$H$275,'Методика оценки (отч.)'!$E$275,IF('ИД Свод'!E69='Методика оценки (отч.)'!$H$276,'Методика оценки (отч.)'!$E$276,'Методика оценки (отч.)'!$E$275)))*$D$60</f>
        <v>0</v>
      </c>
    </row>
    <row r="61" spans="1:5" hidden="1" outlineLevel="1" x14ac:dyDescent="0.25">
      <c r="A61" s="61"/>
      <c r="B61" s="79" t="str">
        <f>'Методика оценки (отч.)'!A277</f>
        <v>К4.18.</v>
      </c>
      <c r="C61" s="79" t="str">
        <f>'Методика оценки (отч.)'!C277</f>
        <v>Наличие оборудованного музыкального зала</v>
      </c>
      <c r="D61" s="112">
        <f>'Методика оценки (отч.)'!D277</f>
        <v>0.04</v>
      </c>
      <c r="E61" s="106">
        <f>(IF('ИД Свод'!E70='Методика оценки (отч.)'!$H$278,'Методика оценки (отч.)'!$E$278,IF('ИД Свод'!E70='Методика оценки (отч.)'!$H$279,'Методика оценки (отч.)'!$E$279,'Методика оценки (отч.)'!$E$278)))*$D$61</f>
        <v>0</v>
      </c>
    </row>
    <row r="62" spans="1:5" ht="19.5" hidden="1" customHeight="1" outlineLevel="1" x14ac:dyDescent="0.25">
      <c r="A62" s="61"/>
      <c r="B62" s="79" t="str">
        <f>'Методика оценки (отч.)'!A280</f>
        <v>К4.19.</v>
      </c>
      <c r="C62" s="79" t="str">
        <f>'Методика оценки (отч.)'!C280</f>
        <v>Наличие оборудованного крытого бассейна</v>
      </c>
      <c r="D62" s="112">
        <f>'Методика оценки (отч.)'!D280</f>
        <v>0.03</v>
      </c>
      <c r="E62" s="106">
        <f>(IF('ИД Свод'!E71='Методика оценки (отч.)'!$H$281,'Методика оценки (отч.)'!$E$281,IF('ИД Свод'!E71='Методика оценки (отч.)'!$H$282,'Методика оценки (отч.)'!$E$282,'Методика оценки (отч.)'!$E$281)))*$D$62</f>
        <v>0</v>
      </c>
    </row>
    <row r="63" spans="1:5" hidden="1" outlineLevel="1" x14ac:dyDescent="0.25">
      <c r="A63" s="61"/>
      <c r="B63" s="79" t="str">
        <f>'Методика оценки (отч.)'!A283</f>
        <v>К4.20.</v>
      </c>
      <c r="C63" s="79" t="str">
        <f>'Методика оценки (отч.)'!C283</f>
        <v>Доля детей, пользующихся услугами бассейна</v>
      </c>
      <c r="D63" s="112">
        <f>'Методика оценки (отч.)'!D283</f>
        <v>0.03</v>
      </c>
      <c r="E63" s="115">
        <f>IF('ИД Свод'!E10=0,0,(IF((('ИД Свод'!E72/'ИД Свод'!E10)*100)&lt;='Методика оценки (отч.)'!$J$285,'Методика оценки (отч.)'!$E$285,IF('Методика оценки (отч.)'!$H$286&lt;=(('ИД Свод'!E72/'ИД Свод'!E10)*100)&lt;='Методика оценки (отч.)'!$J$286,'Методика оценки (отч.)'!$E$286,IF((('ИД Свод'!E72/'ИД Свод'!E10)*100)&gt;='Методика оценки (отч.)'!$H$287,'Методика оценки (отч.)'!$E$287,'Методика оценки (отч.)'!$E$286))))*$D$63)</f>
        <v>0</v>
      </c>
    </row>
    <row r="64" spans="1:5" hidden="1" outlineLevel="1" x14ac:dyDescent="0.25">
      <c r="A64" s="61"/>
      <c r="B64" s="79" t="str">
        <f>'Методика оценки (отч.)'!A288</f>
        <v>К4.21.</v>
      </c>
      <c r="C64" s="79" t="str">
        <f>'Методика оценки (отч.)'!C288</f>
        <v>Наличие оборудованного медицинского кабинета</v>
      </c>
      <c r="D64" s="112">
        <f>'Методика оценки (отч.)'!D288</f>
        <v>0.03</v>
      </c>
      <c r="E64" s="106">
        <f>(IF('ИД Свод'!E73='Методика оценки (отч.)'!$H$289,'Методика оценки (отч.)'!$E$289,IF('ИД Свод'!E73='Методика оценки (отч.)'!$H$290,'Методика оценки (отч.)'!$E$290,'Методика оценки (отч.)'!$E$289)))*$D$64</f>
        <v>3</v>
      </c>
    </row>
    <row r="65" spans="1:5" hidden="1" outlineLevel="1" x14ac:dyDescent="0.25">
      <c r="A65" s="61"/>
      <c r="B65" s="79" t="str">
        <f>'Методика оценки (отч.)'!A291</f>
        <v>К4.22.</v>
      </c>
      <c r="C65" s="79" t="str">
        <f>'Методика оценки (отч.)'!C291</f>
        <v>Наличие оборудованного процедурного кабинета</v>
      </c>
      <c r="D65" s="112">
        <f>'Методика оценки (отч.)'!D291</f>
        <v>0.03</v>
      </c>
      <c r="E65" s="106">
        <f>(IF('ИД Свод'!E74='Методика оценки (отч.)'!$H$292,'Методика оценки (отч.)'!$E$292,IF('ИД Свод'!E74='Методика оценки (отч.)'!$H$293,'Методика оценки (отч.)'!$E$293,'Методика оценки (отч.)'!$E$292)))*$D$65</f>
        <v>3</v>
      </c>
    </row>
    <row r="66" spans="1:5" ht="18.75" hidden="1" customHeight="1" outlineLevel="1" x14ac:dyDescent="0.25">
      <c r="A66" s="61"/>
      <c r="B66" s="79" t="str">
        <f>'Методика оценки (отч.)'!A294</f>
        <v>К4.23.</v>
      </c>
      <c r="C66" s="79" t="str">
        <f>'Методика оценки (отч.)'!C294</f>
        <v>Наличие оборудованного изолятора</v>
      </c>
      <c r="D66" s="112">
        <f>'Методика оценки (отч.)'!D294</f>
        <v>0.03</v>
      </c>
      <c r="E66" s="106">
        <f>(IF('ИД Свод'!E75='Методика оценки (отч.)'!$H$295,'Методика оценки (отч.)'!$E$295,IF('ИД Свод'!E75='Методика оценки (отч.)'!$H$296,'Методика оценки (отч.)'!$E$296,'Методика оценки (отч.)'!$E$295)))*$D$66</f>
        <v>0</v>
      </c>
    </row>
    <row r="67" spans="1:5" hidden="1" outlineLevel="1" x14ac:dyDescent="0.25">
      <c r="A67" s="61"/>
      <c r="B67" s="79" t="str">
        <f>'Методика оценки (отч.)'!A297</f>
        <v>К4.24.</v>
      </c>
      <c r="C67" s="79" t="str">
        <f>'Методика оценки (отч.)'!C297</f>
        <v>Наличие специального оборудованного кабинета педагога-психолога</v>
      </c>
      <c r="D67" s="112">
        <f>'Методика оценки (отч.)'!D297</f>
        <v>0.03</v>
      </c>
      <c r="E67" s="78">
        <f>(IF('ИД Свод'!E76='Методика оценки (отч.)'!$H$298,'Методика оценки (отч.)'!$E$298,IF('ИД Свод'!E76='Методика оценки (отч.)'!$H$299,'Методика оценки (отч.)'!$E$299,'Методика оценки (отч.)'!$E$298)))*$D$67</f>
        <v>0</v>
      </c>
    </row>
    <row r="68" spans="1:5" hidden="1" outlineLevel="1" x14ac:dyDescent="0.25">
      <c r="A68" s="61"/>
      <c r="B68" s="79" t="str">
        <f>'Методика оценки (отч.)'!A300</f>
        <v>К4.25.</v>
      </c>
      <c r="C68" s="79" t="str">
        <f>'Методика оценки (отч.)'!C300</f>
        <v>Наличие специального оборудованного кабинета учителя-логопеда</v>
      </c>
      <c r="D68" s="112">
        <f>'Методика оценки (отч.)'!D300</f>
        <v>0.03</v>
      </c>
      <c r="E68" s="78">
        <f>(IF('ИД Свод'!E77='Методика оценки (отч.)'!$H$301,'Методика оценки (отч.)'!$E$301,IF('ИД Свод'!E77='Методика оценки (отч.)'!$H$302,'Методика оценки (отч.)'!$E$302,'Методика оценки (отч.)'!$E$301)))*$D$68</f>
        <v>0</v>
      </c>
    </row>
    <row r="69" spans="1:5" ht="30" hidden="1" outlineLevel="1" x14ac:dyDescent="0.25">
      <c r="A69" s="61"/>
      <c r="B69" s="79" t="str">
        <f>'Методика оценки (отч.)'!A307</f>
        <v>К4.26.</v>
      </c>
      <c r="C69" s="79" t="str">
        <f>'Методика оценки (отч.)'!C307</f>
        <v>Оценка обеспеченности ДОО игрушками, указанная в Акте проверки готовности ДОО к 2014-2015 учебному году</v>
      </c>
      <c r="D69" s="112">
        <f>'Методика оценки (отч.)'!D307</f>
        <v>0.06</v>
      </c>
      <c r="E69" s="78">
        <f>(IF('ИД Свод'!E78='Методика оценки (отч.)'!$H$308,'Методика оценки (отч.)'!$E$308,IF('ИД Свод'!E78='Методика оценки (отч.)'!$H$309,'Методика оценки (отч.)'!$E$309,IF('ИД Свод'!E78='Методика оценки (отч.)'!$H$310,'Методика оценки (отч.)'!$E$310,IF('ИД Свод'!E78='Методика оценки (отч.)'!$H$311,'Методика оценки (отч.)'!$E$311,'Методика оценки (отч.)'!$C$310)))))*$D$69</f>
        <v>3</v>
      </c>
    </row>
    <row r="70" spans="1:5" ht="30" hidden="1" outlineLevel="1" x14ac:dyDescent="0.25">
      <c r="A70" s="61"/>
      <c r="B70" s="79" t="str">
        <f>'Методика оценки (отч.)'!A312</f>
        <v>К4.27.</v>
      </c>
      <c r="C70" s="79" t="str">
        <f>'Методика оценки (отч.)'!C312</f>
        <v>Оценка обеспеченности ДОО игрушками и дидактическими материалами, указанная в Акте проверки готовности ДОО к 2014-2015 учебному году</v>
      </c>
      <c r="D70" s="112">
        <f>'Методика оценки (отч.)'!D312</f>
        <v>0.06</v>
      </c>
      <c r="E70" s="78">
        <f>(IF('ИД Свод'!E79='Методика оценки (отч.)'!$H$313,'Методика оценки (отч.)'!$E$313,IF('ИД Свод'!E79='Методика оценки (отч.)'!$H$314,'Методика оценки (отч.)'!$E$314,IF('ИД Свод'!E79='Методика оценки (отч.)'!$H$315,'Методика оценки (отч.)'!$E$315,IF('ИД Свод'!E79='Методика оценки (отч.)'!$H$316,'Методика оценки (отч.)'!$E$316,'Методика оценки (отч.)'!$C$315)))))*$D$70</f>
        <v>3</v>
      </c>
    </row>
    <row r="71" spans="1:5" ht="30" hidden="1" outlineLevel="1" x14ac:dyDescent="0.25">
      <c r="A71" s="61"/>
      <c r="B71" s="79" t="str">
        <f>'Методика оценки (отч.)'!A317</f>
        <v>К4.28.</v>
      </c>
      <c r="C71" s="79" t="str">
        <f>'Методика оценки (отч.)'!C317</f>
        <v>Оценка состояния пищеблока, указанная в Акте проверки готовности ДОО к 2014-2015 учебному году</v>
      </c>
      <c r="D71" s="112">
        <f>'Методика оценки (отч.)'!D317</f>
        <v>0.06</v>
      </c>
      <c r="E71" s="78">
        <f>(IF('ИД Свод'!E80='Методика оценки (отч.)'!$H$318,'Методика оценки (отч.)'!$E$318,IF('ИД Свод'!E80='Методика оценки (отч.)'!$H$319,'Методика оценки (отч.)'!$E$319,IF('ИД Свод'!E80='Методика оценки (отч.)'!$H$320,'Методика оценки (отч.)'!$E$320,IF('ИД Свод'!E80='Методика оценки (отч.)'!$H$321,'Методика оценки (отч.)'!$E$321,'Методика оценки (отч.)'!$C$320)))))*$D$71</f>
        <v>3</v>
      </c>
    </row>
    <row r="72" spans="1:5" collapsed="1" x14ac:dyDescent="0.25">
      <c r="A72" s="60"/>
      <c r="B72" s="95" t="str">
        <f>'Методика оценки (отч.)'!A322</f>
        <v>К5</v>
      </c>
      <c r="C72" s="95" t="str">
        <f>'Методика оценки (отч.)'!B322</f>
        <v>Группа критериев 5. Обеспеченность финансовыми ресурсами</v>
      </c>
      <c r="D72" s="111">
        <f>'Методика оценки (отч.)'!D322</f>
        <v>0.05</v>
      </c>
      <c r="E72" s="105">
        <f t="shared" ref="E72" si="5">SUM(E73:E76)*$D$72</f>
        <v>3.75</v>
      </c>
    </row>
    <row r="73" spans="1:5" ht="45" hidden="1" outlineLevel="1" x14ac:dyDescent="0.25">
      <c r="A73" s="61"/>
      <c r="B73" s="79" t="str">
        <f>'Методика оценки (отч.)'!A323</f>
        <v>К5.1.</v>
      </c>
      <c r="C73" s="79" t="str">
        <f>'Методика оценки (отч.)'!C323</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D73" s="112">
        <f>'Методика оценки (отч.)'!D323</f>
        <v>0.25</v>
      </c>
      <c r="E73" s="78">
        <f>(IF(('ИД Свод'!E81/'ИД Свод'!E82)&lt;'Методика оценки (отч.)'!$H$325,'Методика оценки (отч.)'!$E$325,IF(('ИД Свод'!E81/'ИД Свод'!E82)&gt;='Методика оценки (отч.)'!$H$326,'Методика оценки (отч.)'!$E$326,'Методика оценки (отч.)'!$E$325)))*$D$73</f>
        <v>25</v>
      </c>
    </row>
    <row r="74" spans="1:5" ht="30" hidden="1" outlineLevel="1" x14ac:dyDescent="0.25">
      <c r="A74" s="61"/>
      <c r="B74" s="79" t="str">
        <f>'Методика оценки (отч.)'!A327</f>
        <v>К5.2.</v>
      </c>
      <c r="C74" s="79" t="str">
        <f>'Методика оценки (отч.)'!C327</f>
        <v>Отношение среднего размера родительской платы за услуги ДОО к среднему размеру родительской платы за услуги ДОО в Чеченской Республике</v>
      </c>
      <c r="D74" s="112">
        <f>'Методика оценки (отч.)'!D327</f>
        <v>0.25</v>
      </c>
      <c r="E74" s="78">
        <f>(IF(('ИД Свод'!E83/'ИД Свод'!E84)&lt;='Методика оценки (отч.)'!$H$329,'Методика оценки (отч.)'!$E$329,IF(('ИД Свод'!E83/'ИД Свод'!E84)&gt;'Методика оценки (отч.)'!$H$330,'Методика оценки (отч.)'!$E$330,'Методика оценки (отч.)'!$E$329)))*$D$74</f>
        <v>25</v>
      </c>
    </row>
    <row r="75" spans="1:5" hidden="1" outlineLevel="1" x14ac:dyDescent="0.25">
      <c r="A75" s="61"/>
      <c r="B75" s="79" t="str">
        <f>'Методика оценки (отч.)'!A331</f>
        <v>К5.3.</v>
      </c>
      <c r="C75" s="79" t="str">
        <f>'Методика оценки (отч.)'!C331</f>
        <v>Средние расходы на обеспечение образовательного процесса на 1 воспитанника</v>
      </c>
      <c r="D75" s="112">
        <f>'Методика оценки (отч.)'!D331</f>
        <v>0.25</v>
      </c>
      <c r="E75" s="106">
        <f>IF(('ИД Свод'!E85/'ИД Свод'!E10)&lt;='Методика оценки (отч.)'!$J$332,'Методика оценки (отч.)'!$E$332,IF('Методика оценки (отч.)'!$H$333&lt;=('ИД Свод'!E85/'ИД Свод'!E10)&lt;='Методика оценки (отч.)'!$J$333,'Методика оценки (отч.)'!$E$333,IF(('ИД Свод'!E85/'ИД Свод'!E10)&gt;='Методика оценки (отч.)'!$H$334,'Методика оценки (отч.)'!$E$334,ISERROR(0)))*$D$75)</f>
        <v>25</v>
      </c>
    </row>
    <row r="76" spans="1:5" hidden="1" outlineLevel="1" x14ac:dyDescent="0.25">
      <c r="A76" s="61"/>
      <c r="B76" s="99" t="str">
        <f>'Методика оценки (отч.)'!A335</f>
        <v>К5.4.</v>
      </c>
      <c r="C76" s="99" t="str">
        <f>'Методика оценки (отч.)'!C335</f>
        <v>Объем платных услуг на 1 воспитанника</v>
      </c>
      <c r="D76" s="112">
        <f>'Методика оценки (отч.)'!D335</f>
        <v>0.25</v>
      </c>
      <c r="E76" s="106">
        <f>IF(('ИД Свод'!E86/'ИД Свод'!E10)&lt;='Методика оценки (отч.)'!$J$336,'Методика оценки (отч.)'!$E$336,IF('Методика оценки (отч.)'!$H$337&lt;=('ИД Свод'!E86/'ИД Свод'!E10)&lt;='Методика оценки (отч.)'!$J$337,'Методика оценки (отч.)'!$E$337,IF(('ИД Свод'!E86/'ИД Свод'!E10)&gt;='Методика оценки (отч.)'!$H$338,'Методика оценки (отч.)'!$E$338,'Методика оценки (отч.)'!$E$337)))*$D$76</f>
        <v>0</v>
      </c>
    </row>
    <row r="77" spans="1:5" collapsed="1" x14ac:dyDescent="0.25">
      <c r="A77" s="60"/>
      <c r="B77" s="95" t="str">
        <f>'Методика оценки (отч.)'!A341</f>
        <v>К6</v>
      </c>
      <c r="C77" s="95" t="str">
        <f>'Методика оценки (отч.)'!B341</f>
        <v>Группа критериев 6. Качество информирования</v>
      </c>
      <c r="D77" s="111">
        <f>'Методика оценки (отч.)'!D341</f>
        <v>0.1</v>
      </c>
      <c r="E77" s="105">
        <f t="shared" ref="E77" si="6">(SUM(E78:E79)+SUM(E85:E86)+SUM(E89:E91)+SUM(E95:E98))*$D$77</f>
        <v>3.8330000000000002</v>
      </c>
    </row>
    <row r="78" spans="1:5" hidden="1" outlineLevel="1" x14ac:dyDescent="0.25">
      <c r="A78" s="61"/>
      <c r="B78" s="99" t="str">
        <f>'Методика оценки (отч.)'!A342</f>
        <v>К6.1.</v>
      </c>
      <c r="C78" s="79" t="str">
        <f>'Методика оценки (отч.)'!C342</f>
        <v>Наличие функционирующего официального сайта ДОО в сети Интернет</v>
      </c>
      <c r="D78" s="112">
        <f>'Методика оценки (отч.)'!D342</f>
        <v>0.05</v>
      </c>
      <c r="E78" s="78">
        <f>(IF('ИД Свод'!E87='Методика оценки (отч.)'!$H$343,'Методика оценки (отч.)'!$E$343,IF('ИД Свод'!E87='Методика оценки (отч.)'!$H$344,'Методика оценки (отч.)'!$E$344,'Методика оценки (отч.)'!$E$343)))*$D$78</f>
        <v>5</v>
      </c>
    </row>
    <row r="79" spans="1:5" hidden="1" outlineLevel="1" x14ac:dyDescent="0.25">
      <c r="A79" s="61"/>
      <c r="B79" s="99" t="str">
        <f>'Методика оценки (отч.)'!A345</f>
        <v>К6.2.</v>
      </c>
      <c r="C79" s="79" t="str">
        <f>'Методика оценки (отч.)'!C345</f>
        <v>Наличие на официальном сайте ДОО учредительной и контактной информации</v>
      </c>
      <c r="D79" s="112">
        <f>'Методика оценки (отч.)'!D345</f>
        <v>0.05</v>
      </c>
      <c r="E79" s="78">
        <f t="shared" ref="E79" si="7">SUM(E80:E84)*$D$79</f>
        <v>5</v>
      </c>
    </row>
    <row r="80" spans="1:5" hidden="1" outlineLevel="1" x14ac:dyDescent="0.25">
      <c r="A80" s="62"/>
      <c r="B80" s="100" t="str">
        <f>'Методика оценки (отч.)'!A346</f>
        <v>К6.2.1.</v>
      </c>
      <c r="C80" s="101" t="str">
        <f>'Методика оценки (отч.)'!K346</f>
        <v>о дате создания ДОО</v>
      </c>
      <c r="D80" s="113"/>
      <c r="E80" s="107">
        <f>IF('ИД Свод'!E89='Методика оценки (отч.)'!$H$347,'Методика оценки (отч.)'!$E$347,IF('ИД Свод'!E89='Методика оценки (отч.)'!$H$348,'Методика оценки (отч.)'!$E$348,'Методика оценки (отч.)'!$E$347))</f>
        <v>20</v>
      </c>
    </row>
    <row r="81" spans="1:5" hidden="1" outlineLevel="1" x14ac:dyDescent="0.25">
      <c r="A81" s="62"/>
      <c r="B81" s="100" t="str">
        <f>'Методика оценки (отч.)'!A349</f>
        <v>К6.2.2.</v>
      </c>
      <c r="C81" s="101" t="str">
        <f>'Методика оценки (отч.)'!K349</f>
        <v>об учредителях ДОО</v>
      </c>
      <c r="D81" s="113"/>
      <c r="E81" s="107">
        <f>IF('ИД Свод'!E90='Методика оценки (отч.)'!$H$350,'Методика оценки (отч.)'!$E$350,IF('ИД Свод'!E90='Методика оценки (отч.)'!$H$351,'Методика оценки (отч.)'!$E$351,'Методика оценки (отч.)'!$E$350))</f>
        <v>20</v>
      </c>
    </row>
    <row r="82" spans="1:5" hidden="1" outlineLevel="1" x14ac:dyDescent="0.25">
      <c r="A82" s="62"/>
      <c r="B82" s="100" t="str">
        <f>'Методика оценки (отч.)'!A352</f>
        <v>К6.2.3.</v>
      </c>
      <c r="C82" s="101" t="str">
        <f>'Методика оценки (отч.)'!K352</f>
        <v>о месте нахождения ДОО</v>
      </c>
      <c r="D82" s="113"/>
      <c r="E82" s="107">
        <f>IF('ИД Свод'!E91='Методика оценки (отч.)'!$H$353,'Методика оценки (отч.)'!$E$353,IF('ИД Свод'!E91='Методика оценки (отч.)'!$H$354,'Методика оценки (отч.)'!$E$354,'Методика оценки (отч.)'!$E$353))</f>
        <v>20</v>
      </c>
    </row>
    <row r="83" spans="1:5" hidden="1" outlineLevel="1" x14ac:dyDescent="0.25">
      <c r="A83" s="62"/>
      <c r="B83" s="100" t="str">
        <f>'Методика оценки (отч.)'!A355</f>
        <v>К6.2.4.</v>
      </c>
      <c r="C83" s="101" t="str">
        <f>'Методика оценки (отч.)'!K355</f>
        <v>о графике работы ДОО</v>
      </c>
      <c r="D83" s="113"/>
      <c r="E83" s="107">
        <f>IF('ИД Свод'!E92='Методика оценки (отч.)'!$H$356,'Методика оценки (отч.)'!$E$356,IF('ИД Свод'!E92='Методика оценки (отч.)'!$H$357,'Методика оценки (отч.)'!$E$357,'Методика оценки (отч.)'!$E$356))</f>
        <v>20</v>
      </c>
    </row>
    <row r="84" spans="1:5" hidden="1" outlineLevel="1" x14ac:dyDescent="0.25">
      <c r="A84" s="62"/>
      <c r="B84" s="100" t="str">
        <f>'Методика оценки (отч.)'!A358</f>
        <v>К6.2.5.</v>
      </c>
      <c r="C84" s="101" t="str">
        <f>'Методика оценки (отч.)'!K358</f>
        <v>контактной информации ДОО (телефона, электронной почты)</v>
      </c>
      <c r="D84" s="113"/>
      <c r="E84" s="107">
        <f>IF('ИД Свод'!E93='Методика оценки (отч.)'!$H$359,'Методика оценки (отч.)'!$E$359,IF('ИД Свод'!E93='Методика оценки (отч.)'!$H4360,'Методика оценки (отч.)'!$E$359,'Методика оценки (отч.)'!$E$360))</f>
        <v>20</v>
      </c>
    </row>
    <row r="85" spans="1:5" hidden="1" outlineLevel="1" x14ac:dyDescent="0.25">
      <c r="A85" s="61"/>
      <c r="B85" s="99" t="str">
        <f>'Методика оценки (отч.)'!A361</f>
        <v>К6.3.</v>
      </c>
      <c r="C85" s="79" t="str">
        <f>'Методика оценки (отч.)'!C361</f>
        <v>Наличие  на официальном сайте ДОО сведений о педагогических работниках</v>
      </c>
      <c r="D85" s="112">
        <f>'Методика оценки (отч.)'!D361</f>
        <v>0.1</v>
      </c>
      <c r="E85" s="78">
        <f>(IF('ИД Свод'!E94='Методика оценки (отч.)'!$H$362,'Методика оценки (отч.)'!$E$362,IF('ИД Свод'!E94='Методика оценки (отч.)'!$H$363,'Методика оценки (отч.)'!$E$363,'Методика оценки (отч.)'!$E$362)))*$D$85</f>
        <v>10</v>
      </c>
    </row>
    <row r="86" spans="1:5" hidden="1" outlineLevel="1" x14ac:dyDescent="0.25">
      <c r="A86" s="61"/>
      <c r="B86" s="99" t="str">
        <f>'Методика оценки (отч.)'!A364</f>
        <v>К6.4.</v>
      </c>
      <c r="C86" s="79" t="str">
        <f>'Методика оценки (отч.)'!C364</f>
        <v>Наличие на официальном сайте ДОО информации о системе управления ДОО</v>
      </c>
      <c r="D86" s="112">
        <f>'Методика оценки (отч.)'!D364</f>
        <v>0.1</v>
      </c>
      <c r="E86" s="78">
        <f t="shared" ref="E86" si="8">SUM(E87:E88)*$D$86</f>
        <v>0</v>
      </c>
    </row>
    <row r="87" spans="1:5" hidden="1" outlineLevel="1" x14ac:dyDescent="0.25">
      <c r="A87" s="62"/>
      <c r="B87" s="100" t="str">
        <f>'Методика оценки (отч.)'!A365</f>
        <v>К6.4.1.</v>
      </c>
      <c r="C87" s="101" t="str">
        <f>'Методика оценки (отч.)'!K365</f>
        <v>об органах управления</v>
      </c>
      <c r="D87" s="113"/>
      <c r="E87" s="107">
        <f>IF('ИД Свод'!E96='Методика оценки (отч.)'!$H$366,'Методика оценки (отч.)'!$E$366,IF('ИД Свод'!E96='Методика оценки (отч.)'!$H$367,'Методика оценки (отч.)'!$E$367,'Методика оценки (отч.)'!$E$366))</f>
        <v>0</v>
      </c>
    </row>
    <row r="88" spans="1:5" hidden="1" outlineLevel="1" x14ac:dyDescent="0.25">
      <c r="A88" s="62"/>
      <c r="B88" s="100" t="str">
        <f>'Методика оценки (отч.)'!A368</f>
        <v>К6.4.2.</v>
      </c>
      <c r="C88" s="101" t="str">
        <f>'Методика оценки (отч.)'!K368</f>
        <v>о руководителях органов управления</v>
      </c>
      <c r="D88" s="113"/>
      <c r="E88" s="107">
        <f>IF('ИД Свод'!E97='Методика оценки (отч.)'!$H$369,'Методика оценки (отч.)'!$E$369,IF('ИД Свод'!E97='Методика оценки (отч.)'!$H$370,'Методика оценки (отч.)'!$E$370,'Методика оценки (отч.)'!$E$369))</f>
        <v>0</v>
      </c>
    </row>
    <row r="89" spans="1:5" hidden="1" outlineLevel="1" x14ac:dyDescent="0.25">
      <c r="A89" s="61"/>
      <c r="B89" s="99" t="str">
        <f>'Методика оценки (отч.)'!A371</f>
        <v>К6.5.</v>
      </c>
      <c r="C89" s="79" t="str">
        <f>'Методика оценки (отч.)'!C371</f>
        <v>Наличие на официальном сайте отчета о результатах самообследования ДОО</v>
      </c>
      <c r="D89" s="112">
        <f>'Методика оценки (отч.)'!D371</f>
        <v>0.1</v>
      </c>
      <c r="E89" s="78">
        <f>(IF('ИД Свод'!E98='Методика оценки (отч.)'!$H$372,'Методика оценки (отч.)'!$E4372,IF('ИД Свод'!E98='Методика оценки (отч.)'!$H$373,'Методика оценки (отч.)'!$E$373,'Методика оценки (отч.)'!$E$372)))*$D$89</f>
        <v>0</v>
      </c>
    </row>
    <row r="90" spans="1:5" ht="30" hidden="1" outlineLevel="1" x14ac:dyDescent="0.25">
      <c r="A90" s="61"/>
      <c r="B90" s="99" t="str">
        <f>'Методика оценки (отч.)'!A374</f>
        <v>К6.6.</v>
      </c>
      <c r="C90" s="79" t="str">
        <f>'Методика оценки (отч.)'!C374</f>
        <v>Наличие на официальном сайте информации о материально-техническом обеспечении образовательной деятельности в ДОО.</v>
      </c>
      <c r="D90" s="112">
        <f>'Методика оценки (отч.)'!D374</f>
        <v>0.1</v>
      </c>
      <c r="E90" s="78">
        <f>(IF('ИД Свод'!E99='Методика оценки (отч.)'!$H$375,'Методика оценки (отч.)'!$E$375,IF('ИД Свод'!E99='Методика оценки (отч.)'!$H$376,'Методика оценки (отч.)'!$E$376,'Методика оценки (отч.)'!$E4375)))*$D$90</f>
        <v>0</v>
      </c>
    </row>
    <row r="91" spans="1:5" ht="30" hidden="1" outlineLevel="1" x14ac:dyDescent="0.25">
      <c r="A91" s="61"/>
      <c r="B91" s="99" t="str">
        <f>'Методика оценки (отч.)'!A377</f>
        <v>К6.7.</v>
      </c>
      <c r="C91" s="79" t="str">
        <f>'Методика оценки (отч.)'!C377</f>
        <v>Наличие на официальном сайте ДОО данных об образовательной программе и методических материалах.</v>
      </c>
      <c r="D91" s="112">
        <f>'Методика оценки (отч.)'!D377</f>
        <v>0.1</v>
      </c>
      <c r="E91" s="78">
        <f t="shared" ref="E91" si="9">SUM(E92:E94)*$D$91</f>
        <v>3.33</v>
      </c>
    </row>
    <row r="92" spans="1:5" hidden="1" outlineLevel="1" x14ac:dyDescent="0.25">
      <c r="A92" s="62"/>
      <c r="B92" s="100" t="str">
        <f>'Методика оценки (отч.)'!A378</f>
        <v>К6.7.1.</v>
      </c>
      <c r="C92" s="101" t="str">
        <f>'Методика оценки (отч.)'!K378</f>
        <v>образовательную программу ДОО</v>
      </c>
      <c r="D92" s="113"/>
      <c r="E92" s="107">
        <f>IF('ИД Свод'!E101='Методика оценки (отч.)'!$H$379,'Методика оценки (отч.)'!$E$379,IF('ИД Свод'!E101='Методика оценки (отч.)'!$H$380,'Методика оценки (отч.)'!$E$380,'Методика оценки (отч.)'!$E$379))</f>
        <v>33.299999999999997</v>
      </c>
    </row>
    <row r="93" spans="1:5" hidden="1" outlineLevel="1" x14ac:dyDescent="0.25">
      <c r="A93" s="62"/>
      <c r="B93" s="100" t="str">
        <f>'Методика оценки (отч.)'!A381</f>
        <v>К6.7.2.</v>
      </c>
      <c r="C93" s="101" t="str">
        <f>'Методика оценки (отч.)'!K381</f>
        <v>календарный учебный график ДОО</v>
      </c>
      <c r="D93" s="113"/>
      <c r="E93" s="107">
        <f>IF('ИД Свод'!E102='Методика оценки (отч.)'!$H$382,'Методика оценки (отч.)'!$E$382,IF('ИД Свод'!E102='Методика оценки (отч.)'!$H$383,'Методика оценки (отч.)'!$E$383,'Методика оценки (отч.)'!$E$382))</f>
        <v>0</v>
      </c>
    </row>
    <row r="94" spans="1:5" hidden="1" outlineLevel="1" x14ac:dyDescent="0.25">
      <c r="A94" s="62"/>
      <c r="B94" s="100" t="str">
        <f>'Методика оценки (отч.)'!A384</f>
        <v>К6.7.3.</v>
      </c>
      <c r="C94" s="101" t="str">
        <f>'Методика оценки (отч.)'!K384</f>
        <v>методические материалы ДОО</v>
      </c>
      <c r="D94" s="113"/>
      <c r="E94" s="107">
        <f>IF('ИД Свод'!E103='Методика оценки (отч.)'!$H$385,'Методика оценки (отч.)'!$E$385,IF('ИД Свод'!E103='Методика оценки (отч.)'!$H$386,'Методика оценки (отч.)'!$E$386,'Методика оценки (отч.)'!$E$385))</f>
        <v>0</v>
      </c>
    </row>
    <row r="95" spans="1:5" ht="30" hidden="1" outlineLevel="1" x14ac:dyDescent="0.25">
      <c r="A95" s="61"/>
      <c r="B95" s="99" t="str">
        <f>'Методика оценки (отч.)'!A387</f>
        <v>К6.8.</v>
      </c>
      <c r="C95" s="79" t="str">
        <f>'Методика оценки (отч.)'!C387</f>
        <v>Наличие на официальном сайте информации о предписаниях надзорных органов, отчетов об исполнении таких предписаний.</v>
      </c>
      <c r="D95" s="112">
        <f>'Методика оценки (отч.)'!D387</f>
        <v>0.1</v>
      </c>
      <c r="E95" s="78">
        <f>(IF('ИД Свод'!E104='Методика оценки (отч.)'!$H$388,'Методика оценки (отч.)'!$E$388,IF('ИД Свод'!E104='Методика оценки (отч.)'!$H$389,'Методика оценки (отч.)'!$E$389,'Методика оценки (отч.)'!$E$388)))*$D$95</f>
        <v>0</v>
      </c>
    </row>
    <row r="96" spans="1:5" ht="30" hidden="1" outlineLevel="1" x14ac:dyDescent="0.25">
      <c r="A96" s="61"/>
      <c r="B96" s="99" t="str">
        <f>'Методика оценки (отч.)'!A390</f>
        <v>К6.9.</v>
      </c>
      <c r="C96" s="79" t="str">
        <f>'Методика оценки (отч.)'!C390</f>
        <v>Наличие на официальном сайте ДОО электронной формы обратной связи (для отправки жалоб, предложений и пр.)</v>
      </c>
      <c r="D96" s="112">
        <f>'Методика оценки (отч.)'!D390</f>
        <v>0.1</v>
      </c>
      <c r="E96" s="78">
        <f>(IF('ИД Свод'!E105='Методика оценки (отч.)'!$H$391,'Методика оценки (отч.)'!$E$391,IF('ИД Свод'!E105='Методика оценки (отч.)'!$H$392,'Методика оценки (отч.)'!$E$392,'Методика оценки (отч.)'!$E$391)))*$D$96</f>
        <v>10</v>
      </c>
    </row>
    <row r="97" spans="1:5" hidden="1" outlineLevel="1" x14ac:dyDescent="0.25">
      <c r="A97" s="61"/>
      <c r="B97" s="99" t="str">
        <f>'Методика оценки (отч.)'!A393</f>
        <v>К6.10.</v>
      </c>
      <c r="C97" s="79" t="str">
        <f>'Методика оценки (отч.)'!C393</f>
        <v xml:space="preserve">Наличие в открытом доступе ежегодного публичного доклада ДОО </v>
      </c>
      <c r="D97" s="112">
        <f>'Методика оценки (отч.)'!D393</f>
        <v>0.1</v>
      </c>
      <c r="E97" s="78">
        <f>(IF('ИД Свод'!E106='Методика оценки (отч.)'!$H$394,'Методика оценки (отч.)'!$E$394,IF('ИД Свод'!E106='Методика оценки (отч.)'!$H$395,'Методика оценки (отч.)'!$E$395,'Методика оценки (отч.)'!$E$394)))*$D$97</f>
        <v>0</v>
      </c>
    </row>
    <row r="98" spans="1:5" hidden="1" outlineLevel="1" x14ac:dyDescent="0.25">
      <c r="A98" s="61"/>
      <c r="B98" s="99" t="str">
        <f>'Методика оценки (отч.)'!A396</f>
        <v>К6.11.</v>
      </c>
      <c r="C98" s="79" t="str">
        <f>'Методика оценки (отч.)'!C396</f>
        <v>Количество используемых дополнительных форм информирования родителей</v>
      </c>
      <c r="D98" s="112">
        <f>'Методика оценки (отч.)'!D396</f>
        <v>0.1</v>
      </c>
      <c r="E98" s="78">
        <f>(IF('ИД Свод'!E107&lt;='Методика оценки (отч.)'!$J$397,'Методика оценки (отч.)'!$E$397,IF('Методика оценки (отч.)'!$H$398&lt;='ИД Свод'!E107&lt;='Методика оценки (отч.)'!$J$398,'Методика оценки (отч.)'!$E$398,IF('ИД Свод'!E107&gt;='Методика оценки (отч.)'!$H$399,'Методика оценки (отч.)'!$E$399,'Методика оценки (отч.)'!$E$398))))*$D$98</f>
        <v>5</v>
      </c>
    </row>
    <row r="99" spans="1:5" collapsed="1" x14ac:dyDescent="0.25">
      <c r="A99" s="60"/>
      <c r="B99" s="95" t="str">
        <f>'Методика оценки (отч.)'!A405</f>
        <v>К7</v>
      </c>
      <c r="C99" s="95" t="str">
        <f>'Методика оценки (отч.)'!B405</f>
        <v>Группа критериев 7. Качество управления учреждением</v>
      </c>
      <c r="D99" s="111">
        <f>'Методика оценки (отч.)'!D405</f>
        <v>0.1</v>
      </c>
      <c r="E99" s="105">
        <f t="shared" ref="E99" si="10">SUM(E100:E111)*$D$99</f>
        <v>6</v>
      </c>
    </row>
    <row r="100" spans="1:5" ht="30" hidden="1" outlineLevel="1" x14ac:dyDescent="0.25">
      <c r="A100" s="61"/>
      <c r="B100" s="99" t="str">
        <f>'Методика оценки (отч.)'!A406</f>
        <v>К7.1.</v>
      </c>
      <c r="C100" s="79" t="str">
        <f>'Методика оценки (отч.)'!C406</f>
        <v>Наличие функционирующего в ДОО коллегиального органа управления с участием общественности</v>
      </c>
      <c r="D100" s="112">
        <f>'Методика оценки (отч.)'!D406</f>
        <v>0.1</v>
      </c>
      <c r="E100" s="78">
        <f>(IF('ИД Свод'!E108='Методика оценки (отч.)'!$H$407,'Методика оценки (отч.)'!$E$407,IF('ИД Свод'!E108='Методика оценки (отч.)'!$H$408,'Методика оценки (отч.)'!$E$408,'Методика оценки (отч.)'!$E$407)))*$D$100</f>
        <v>0</v>
      </c>
    </row>
    <row r="101" spans="1:5" hidden="1" outlineLevel="1" x14ac:dyDescent="0.25">
      <c r="A101" s="61"/>
      <c r="B101" s="99" t="str">
        <f>'Методика оценки (отч.)'!A409</f>
        <v>К7.2.</v>
      </c>
      <c r="C101" s="79" t="str">
        <f>'Методика оценки (отч.)'!C409</f>
        <v>Наличие системы самообследования ДОО</v>
      </c>
      <c r="D101" s="112">
        <f>'Методика оценки (отч.)'!D409</f>
        <v>0.1</v>
      </c>
      <c r="E101" s="78">
        <f>(IF('ИД Свод'!E109='Методика оценки (отч.)'!$H$410,'Методика оценки (отч.)'!$E$410,IF('ИД Свод'!E109='Методика оценки (отч.)'!$H$411,'Методика оценки (отч.)'!$E$411,'Методика оценки (отч.)'!$E$410)))*$D$101</f>
        <v>0</v>
      </c>
    </row>
    <row r="102" spans="1:5" hidden="1" outlineLevel="1" x14ac:dyDescent="0.25">
      <c r="A102" s="61"/>
      <c r="B102" s="99" t="str">
        <f>'Методика оценки (отч.)'!A412</f>
        <v>К7.3.</v>
      </c>
      <c r="C102" s="79" t="str">
        <f>'Методика оценки (отч.)'!C412</f>
        <v>Наличие долгосрочной программы развития ДОО (от 3 до 5 лет)</v>
      </c>
      <c r="D102" s="112">
        <f>'Методика оценки (отч.)'!D412</f>
        <v>0.05</v>
      </c>
      <c r="E102" s="78">
        <f>(IF('ИД Свод'!E110='Методика оценки (отч.)'!$H$413,'Методика оценки (отч.)'!$E$413,IF('ИД Свод'!E110='Методика оценки (отч.)'!$H$414,'Методика оценки (отч.)'!$E$414,'Методика оценки (отч.)'!$E$413)))*$D$102</f>
        <v>0</v>
      </c>
    </row>
    <row r="103" spans="1:5" ht="30" hidden="1" outlineLevel="1" x14ac:dyDescent="0.25">
      <c r="A103" s="61"/>
      <c r="B103" s="99" t="str">
        <f>'Методика оценки (отч.)'!A415</f>
        <v>К7.4.</v>
      </c>
      <c r="C103" s="79" t="str">
        <f>'Методика оценки (отч.)'!C415</f>
        <v>Является ли ДОО экспериментальной площадкой федерального, регионального или муниципального уровня</v>
      </c>
      <c r="D103" s="112">
        <f>'Методика оценки (отч.)'!D415</f>
        <v>0.05</v>
      </c>
      <c r="E103" s="78">
        <f>(IF('ИД Свод'!E111='Методика оценки (отч.)'!$H$416,'Методика оценки (отч.)'!$E$416,IF('ИД Свод'!E111='Методика оценки (отч.)'!$H$417,'Методика оценки (отч.)'!$E$417,IF('ИД Свод'!E111='Методика оценки (отч.)'!$H$418,'Методика оценки (отч.)'!$E$418,'Методика оценки (отч.)'!$E$419))))*$D$103</f>
        <v>0</v>
      </c>
    </row>
    <row r="104" spans="1:5" ht="30" hidden="1" outlineLevel="1" x14ac:dyDescent="0.25">
      <c r="A104" s="61"/>
      <c r="B104" s="99" t="str">
        <f>'Методика оценки (отч.)'!A420</f>
        <v>К7.5.</v>
      </c>
      <c r="C104" s="79" t="str">
        <f>'Методика оценки (отч.)'!C420</f>
        <v>Участие ДОО в конкурсах  федерального, регионального и муниципального уровня</v>
      </c>
      <c r="D104" s="112">
        <f>'Методика оценки (отч.)'!D420</f>
        <v>0.05</v>
      </c>
      <c r="E104" s="78">
        <f>(IF('ИД Свод'!E112='Методика оценки (отч.)'!$H$421,'Методика оценки (отч.)'!$E$421,IF('ИД Свод'!E112='Методика оценки (отч.)'!$H$422,'Методика оценки (отч.)'!$E$422,IF('ИД Свод'!E112='Методика оценки (отч.)'!$H$423,'Методика оценки (отч.)'!$E$423,'Методика оценки (отч.)'!$E$424))))*$D$104</f>
        <v>0</v>
      </c>
    </row>
    <row r="105" spans="1:5" ht="30" hidden="1" outlineLevel="1" x14ac:dyDescent="0.25">
      <c r="A105" s="61"/>
      <c r="B105" s="99" t="str">
        <f>'Методика оценки (отч.)'!A425</f>
        <v>К7.6.</v>
      </c>
      <c r="C105" s="79" t="str">
        <f>'Методика оценки (отч.)'!C425</f>
        <v>Наличие у ДОО призового места или гранта федерального, регионального или муниципального уровня</v>
      </c>
      <c r="D105" s="112">
        <f>'Методика оценки (отч.)'!D425</f>
        <v>0.05</v>
      </c>
      <c r="E105" s="78">
        <f>(IF('ИД Свод'!E113='Методика оценки (отч.)'!$H$426,'Методика оценки (отч.)'!$E$426,IF('ИД Свод'!E113='Методика оценки (отч.)'!$H$427,'Методика оценки (отч.)'!$E$427,IF('ИД Свод'!E113='Методика оценки (отч.)'!$H$428,'Методика оценки (отч.)'!$E$428,'Методика оценки (отч.)'!$E$429))))*$D$105</f>
        <v>0</v>
      </c>
    </row>
    <row r="106" spans="1:5" hidden="1" outlineLevel="1" x14ac:dyDescent="0.25">
      <c r="A106" s="61"/>
      <c r="B106" s="99" t="str">
        <f>'Методика оценки (отч.)'!A430</f>
        <v>К7.7.</v>
      </c>
      <c r="C106" s="79" t="str">
        <f>'Методика оценки (отч.)'!C430</f>
        <v>Доля сотрудников ДОО, переведенных на эффективный контракт</v>
      </c>
      <c r="D106" s="112">
        <f>'Методика оценки (отч.)'!D430</f>
        <v>0.1</v>
      </c>
      <c r="E106" s="78">
        <f>(IF((('ИД Свод'!E114/'ИД Свод'!E115)*100)&lt;='Методика оценки (отч.)'!$J$432,'Методика оценки (отч.)'!$E$432,IF('Методика оценки (отч.)'!$H$433&lt;=(('ИД Свод'!E114/'ИД Свод'!E115)*100)&lt;='Методика оценки (отч.)'!$J$433,'Методика оценки (отч.)'!$E$433,IF((('ИД Свод'!E114/'ИД Свод'!E115)*100)&gt;='Методика оценки (отч.)'!$H$434,'Методика оценки (отч.)'!$E$434,'Методика оценки (отч.)'!$E$433))))*$D$106</f>
        <v>10</v>
      </c>
    </row>
    <row r="107" spans="1:5" hidden="1" outlineLevel="1" x14ac:dyDescent="0.25">
      <c r="A107" s="61"/>
      <c r="B107" s="99" t="str">
        <f>'Методика оценки (отч.)'!A435</f>
        <v>К7.8.</v>
      </c>
      <c r="C107" s="79" t="str">
        <f>'Методика оценки (отч.)'!C435</f>
        <v>Доля кредиторской задолженности в общей сумме расходов</v>
      </c>
      <c r="D107" s="112">
        <f>'Методика оценки (отч.)'!D435</f>
        <v>0.1</v>
      </c>
      <c r="E107" s="78">
        <f>(IF((('ИД Свод'!E116/'ИД Свод'!E117)*100)&lt;='Методика оценки (отч.)'!$J$437,'Методика оценки (отч.)'!$E$437,IF('Методика оценки (отч.)'!$H$438&lt;=(('ИД Свод'!E116/'ИД Свод'!E117)*100)&lt;='Методика оценки (отч.)'!$J$438,'Методика оценки (отч.)'!$E$438,IF((('ИД Свод'!E116/'ИД Свод'!E117)*100)&gt;='Методика оценки (отч.)'!$H$439,'Методика оценки (отч.)'!$E$439,'Методика оценки (отч.)'!$E$438))))*$D$107</f>
        <v>10</v>
      </c>
    </row>
    <row r="108" spans="1:5" hidden="1" outlineLevel="1" x14ac:dyDescent="0.25">
      <c r="A108" s="61"/>
      <c r="B108" s="99" t="str">
        <f>'Методика оценки (отч.)'!A440</f>
        <v>К7.9.</v>
      </c>
      <c r="C108" s="79" t="str">
        <f>'Методика оценки (отч.)'!C440</f>
        <v>Доля просроченной кредиторской задолженности в общей сумме расходов</v>
      </c>
      <c r="D108" s="112">
        <f>'Методика оценки (отч.)'!D440</f>
        <v>0.1</v>
      </c>
      <c r="E108" s="78">
        <f>(IF((('ИД Свод'!E118/'ИД Свод'!E117)*100)&lt;='Методика оценки (отч.)'!$J$441,'Методика оценки (отч.)'!$E$441,IF('Методика оценки (отч.)'!$H$442&lt;=(('ИД Свод'!E118/'ИД Свод'!E117)*100)&lt;='Методика оценки (отч.)'!$J$442,'Методика оценки (отч.)'!$E$442,IF((('ИД Свод'!E118/'ИД Свод'!E117)*100)&gt;='Методика оценки (отч.)'!$H$443,'Методика оценки (отч.)'!$E$443,'Методика оценки (отч.)'!$E$442))))*$D$108</f>
        <v>10</v>
      </c>
    </row>
    <row r="109" spans="1:5" ht="45" hidden="1" outlineLevel="1" x14ac:dyDescent="0.25">
      <c r="A109" s="61"/>
      <c r="B109" s="99" t="str">
        <f>'Методика оценки (отч.)'!A444</f>
        <v>К7.10.</v>
      </c>
      <c r="C109" s="79" t="str">
        <f>'Методика оценки (отч.)'!C444</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D109" s="112">
        <f>'Методика оценки (отч.)'!D444</f>
        <v>0.1</v>
      </c>
      <c r="E109" s="78">
        <f>(IF('ИД Свод'!E119='Методика оценки (отч.)'!$H$446,'Методика оценки (отч.)'!$E$446,'Методика оценки (отч.)'!$E$445))*$D$109</f>
        <v>10</v>
      </c>
    </row>
    <row r="110" spans="1:5" hidden="1" outlineLevel="1" x14ac:dyDescent="0.25">
      <c r="A110" s="61"/>
      <c r="B110" s="99" t="str">
        <f>'Методика оценки (отч.)'!A447</f>
        <v>К7.11.</v>
      </c>
      <c r="C110" s="79" t="str">
        <f>'Методика оценки (отч.)'!C447</f>
        <v xml:space="preserve">Количество предписаний надзорных органов </v>
      </c>
      <c r="D110" s="112">
        <f>'Методика оценки (отч.)'!D447</f>
        <v>0.1</v>
      </c>
      <c r="E110" s="78">
        <f>(IF('ИД Свод'!E120&lt;='Методика оценки (отч.)'!$J$448,'Методика оценки (отч.)'!$E$448,IF('Методика оценки (отч.)'!$H$449&lt;='ИД Свод'!E120&lt;='Методика оценки (отч.)'!$J$449,'Методика оценки (отч.)'!$E$449,IF('ИД Свод'!E120&gt;='Методика оценки (отч.)'!$H$450,'Методика оценки (отч.)'!$E$450,'Методика оценки (отч.)'!$E$449))))*$D$110</f>
        <v>10</v>
      </c>
    </row>
    <row r="111" spans="1:5" ht="30" hidden="1" outlineLevel="1" x14ac:dyDescent="0.25">
      <c r="A111" s="61"/>
      <c r="B111" s="99" t="str">
        <f>'Методика оценки (отч.)'!A451</f>
        <v>К7.12.</v>
      </c>
      <c r="C111" s="79" t="str">
        <f>'Методика оценки (отч.)'!C451</f>
        <v xml:space="preserve">Количество зарегистрированных  жалоб на деятельность ДОО со стороны родителей воспитанников </v>
      </c>
      <c r="D111" s="112">
        <f>'Методика оценки (отч.)'!D451</f>
        <v>0.1</v>
      </c>
      <c r="E111" s="78">
        <f>(IF('ИД Свод'!E121&lt;='Методика оценки (отч.)'!$J$452,'Методика оценки (отч.)'!$E$452,IF('Методика оценки (отч.)'!$H$453&lt;='ИД Свод'!E121&lt;='Методика оценки (отч.)'!$J$453,'Методика оценки (отч.)'!$E$453,IF('ИД Свод'!E121&gt;='Методика оценки (отч.)'!$H$454,'Методика оценки (отч.)'!$E$454,'Методика оценки (отч.)'!$E$453))))*$D$111</f>
        <v>10</v>
      </c>
    </row>
    <row r="112" spans="1:5" x14ac:dyDescent="0.25">
      <c r="E112" s="130"/>
    </row>
    <row r="113" spans="5:5" x14ac:dyDescent="0.25">
      <c r="E113" s="130"/>
    </row>
    <row r="114" spans="5:5" x14ac:dyDescent="0.25">
      <c r="E114" s="130"/>
    </row>
    <row r="115" spans="5:5" x14ac:dyDescent="0.25">
      <c r="E115" s="130"/>
    </row>
    <row r="116" spans="5:5" x14ac:dyDescent="0.25">
      <c r="E116" s="130"/>
    </row>
    <row r="117" spans="5:5" x14ac:dyDescent="0.25">
      <c r="E117" s="130"/>
    </row>
    <row r="118" spans="5:5" x14ac:dyDescent="0.25">
      <c r="E118" s="130"/>
    </row>
    <row r="119" spans="5:5" x14ac:dyDescent="0.25">
      <c r="E119" s="130"/>
    </row>
    <row r="120" spans="5:5" x14ac:dyDescent="0.25">
      <c r="E120" s="130"/>
    </row>
    <row r="121" spans="5:5" x14ac:dyDescent="0.25">
      <c r="E121" s="130"/>
    </row>
    <row r="122" spans="5:5" x14ac:dyDescent="0.25">
      <c r="E122" s="130"/>
    </row>
    <row r="123" spans="5:5" x14ac:dyDescent="0.25">
      <c r="E123" s="130"/>
    </row>
    <row r="124" spans="5:5" x14ac:dyDescent="0.25">
      <c r="E124" s="130"/>
    </row>
    <row r="125" spans="5:5" x14ac:dyDescent="0.25">
      <c r="E125" s="130"/>
    </row>
    <row r="126" spans="5:5" x14ac:dyDescent="0.25">
      <c r="E126" s="130"/>
    </row>
    <row r="127" spans="5:5" x14ac:dyDescent="0.25">
      <c r="E127" s="130"/>
    </row>
    <row r="128" spans="5:5" x14ac:dyDescent="0.25">
      <c r="E128" s="130"/>
    </row>
    <row r="129" spans="5:5" x14ac:dyDescent="0.25">
      <c r="E129" s="130"/>
    </row>
    <row r="130" spans="5:5" x14ac:dyDescent="0.25">
      <c r="E130" s="130"/>
    </row>
    <row r="131" spans="5:5" x14ac:dyDescent="0.25">
      <c r="E131" s="130"/>
    </row>
    <row r="132" spans="5:5" x14ac:dyDescent="0.25">
      <c r="E132" s="130"/>
    </row>
    <row r="133" spans="5:5" x14ac:dyDescent="0.25">
      <c r="E133" s="130"/>
    </row>
    <row r="134" spans="5:5" x14ac:dyDescent="0.25">
      <c r="E134" s="130"/>
    </row>
    <row r="135" spans="5:5" x14ac:dyDescent="0.25">
      <c r="E135" s="130"/>
    </row>
    <row r="136" spans="5:5" x14ac:dyDescent="0.25">
      <c r="E136" s="130"/>
    </row>
    <row r="137" spans="5:5" x14ac:dyDescent="0.25">
      <c r="E137" s="130"/>
    </row>
    <row r="138" spans="5:5" x14ac:dyDescent="0.25">
      <c r="E138" s="130"/>
    </row>
  </sheetData>
  <autoFilter ref="A5:E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ИИД (отч.)</vt:lpstr>
      <vt:lpstr>ИД Свод</vt:lpstr>
      <vt:lpstr>Общий рейтинг (отч.)</vt:lpstr>
      <vt:lpstr>Методика оценки (отч.)</vt:lpstr>
      <vt:lpstr>Рейтинг Свод</vt:lpstr>
      <vt:lpstr>Рейтинг Свод (отч)</vt:lpstr>
      <vt:lpstr> Гист. с накопл. (отч.)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2015-04-23T09:29:42Z</dcterms:modified>
</cp:coreProperties>
</file>