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6675" yWindow="600" windowWidth="20910" windowHeight="13710" tabRatio="911" activeTab="4"/>
  </bookViews>
  <sheets>
    <sheet name="ИИД (Отч.)" sheetId="25" r:id="rId1"/>
    <sheet name="Методика оценки" sheetId="1" r:id="rId2"/>
    <sheet name="Рейтинг Свод (Отч.)" sheetId="48" r:id="rId3"/>
    <sheet name="Лепест. диаграмм. (отч.)" sheetId="32" r:id="rId4"/>
    <sheet name="Гист. с накопл. (отч.)" sheetId="33" r:id="rId5"/>
    <sheet name="Рейтинг Свод" sheetId="5" r:id="rId6"/>
    <sheet name="К1" sheetId="7" r:id="rId7"/>
    <sheet name="К2" sheetId="13" r:id="rId8"/>
    <sheet name="К3" sheetId="15" r:id="rId9"/>
    <sheet name="К4" sheetId="17" r:id="rId10"/>
    <sheet name="К5" sheetId="19" r:id="rId11"/>
    <sheet name="К6" sheetId="21" r:id="rId12"/>
    <sheet name="К7" sheetId="23" r:id="rId13"/>
    <sheet name="ИД Свод" sheetId="2" r:id="rId14"/>
    <sheet name="Анализ данных (колич.)" sheetId="28" r:id="rId15"/>
    <sheet name="Анализ данных (колич.) (2)" sheetId="29" r:id="rId16"/>
    <sheet name="Анализ данных (кач.)" sheetId="30" r:id="rId17"/>
    <sheet name="Анализ данных (кач.) (2)" sheetId="31" r:id="rId18"/>
  </sheets>
  <definedNames>
    <definedName name="_xlnm._FilterDatabase" localSheetId="16" hidden="1">'Анализ данных (кач.)'!$A$4:$H$4</definedName>
    <definedName name="_xlnm._FilterDatabase" localSheetId="17" hidden="1">'Анализ данных (кач.) (2)'!$A$4:$G$4</definedName>
    <definedName name="_xlnm._FilterDatabase" localSheetId="14" hidden="1">'Анализ данных (колич.)'!$A$4:$C$4</definedName>
    <definedName name="_xlnm._FilterDatabase" localSheetId="15" hidden="1">'Анализ данных (колич.) (2)'!$A$4:$C$4</definedName>
    <definedName name="_xlnm._FilterDatabase" localSheetId="4" hidden="1">'Гист. с накопл. (отч.)'!$A$4:$D$4</definedName>
    <definedName name="_xlnm._FilterDatabase" localSheetId="13" hidden="1">'ИД Свод'!$A$4:$H$4</definedName>
    <definedName name="_xlnm._FilterDatabase" localSheetId="0" hidden="1">'ИИД (Отч.)'!$A$4:$G$4</definedName>
    <definedName name="_xlnm._FilterDatabase" localSheetId="3" hidden="1">'Лепест. диаграмм. (отч.)'!$A$4:$D$4</definedName>
    <definedName name="_xlnm._FilterDatabase" localSheetId="1" hidden="1">'Методика оценки'!$A$4:$L$429</definedName>
    <definedName name="_xlnm._FilterDatabase" localSheetId="5" hidden="1">'Рейтинг Свод'!$A$4:$D$4</definedName>
    <definedName name="_xlnm._FilterDatabase" localSheetId="2" hidden="1">'Рейтинг Свод (Отч.)'!$A$4:$D$4</definedName>
  </definedNames>
  <calcPr calcId="124519"/>
</workbook>
</file>

<file path=xl/calcChain.xml><?xml version="1.0" encoding="utf-8"?>
<calcChain xmlns="http://schemas.openxmlformats.org/spreadsheetml/2006/main">
  <c r="E5" i="30"/>
  <c r="F5"/>
  <c r="G5"/>
  <c r="H5"/>
  <c r="I5"/>
  <c r="J5"/>
  <c r="K5"/>
  <c r="E6"/>
  <c r="F6"/>
  <c r="G6"/>
  <c r="H6"/>
  <c r="I6"/>
  <c r="J6"/>
  <c r="K6"/>
  <c r="E7"/>
  <c r="F7"/>
  <c r="G7"/>
  <c r="H7"/>
  <c r="I7"/>
  <c r="J7"/>
  <c r="K7"/>
  <c r="E8"/>
  <c r="F8"/>
  <c r="G8"/>
  <c r="H8"/>
  <c r="I8"/>
  <c r="J8"/>
  <c r="K8"/>
  <c r="E9"/>
  <c r="F9"/>
  <c r="G9"/>
  <c r="H9"/>
  <c r="I9"/>
  <c r="J9"/>
  <c r="K9"/>
  <c r="E10"/>
  <c r="F10"/>
  <c r="G10"/>
  <c r="H10"/>
  <c r="I10"/>
  <c r="J10"/>
  <c r="K10"/>
  <c r="E11"/>
  <c r="F11"/>
  <c r="G11"/>
  <c r="H11"/>
  <c r="I11"/>
  <c r="J11"/>
  <c r="K11"/>
  <c r="E12"/>
  <c r="F12"/>
  <c r="G12"/>
  <c r="H12"/>
  <c r="I12"/>
  <c r="J12"/>
  <c r="K12"/>
  <c r="E13"/>
  <c r="F13"/>
  <c r="G13"/>
  <c r="H13"/>
  <c r="I13"/>
  <c r="J13"/>
  <c r="K13"/>
  <c r="E14"/>
  <c r="F14"/>
  <c r="G14"/>
  <c r="H14"/>
  <c r="I14"/>
  <c r="J14"/>
  <c r="K14"/>
  <c r="E15"/>
  <c r="F15"/>
  <c r="G15"/>
  <c r="H15"/>
  <c r="I15"/>
  <c r="J15"/>
  <c r="K15"/>
  <c r="E16"/>
  <c r="F16"/>
  <c r="G16"/>
  <c r="H16"/>
  <c r="I16"/>
  <c r="J16"/>
  <c r="K16"/>
  <c r="E17"/>
  <c r="F17"/>
  <c r="G17"/>
  <c r="H17"/>
  <c r="I17"/>
  <c r="J17"/>
  <c r="K17"/>
  <c r="E18"/>
  <c r="F18"/>
  <c r="G18"/>
  <c r="H18"/>
  <c r="I18"/>
  <c r="J18"/>
  <c r="K18"/>
  <c r="E19"/>
  <c r="F19"/>
  <c r="G19"/>
  <c r="H19"/>
  <c r="I19"/>
  <c r="J19"/>
  <c r="K19"/>
  <c r="E20"/>
  <c r="F20"/>
  <c r="G20"/>
  <c r="H20"/>
  <c r="I20"/>
  <c r="J20"/>
  <c r="K20"/>
  <c r="E21"/>
  <c r="F21"/>
  <c r="G21"/>
  <c r="H21"/>
  <c r="I21"/>
  <c r="J21"/>
  <c r="K21"/>
  <c r="E22"/>
  <c r="F22"/>
  <c r="G22"/>
  <c r="H22"/>
  <c r="I22"/>
  <c r="J22"/>
  <c r="K22"/>
  <c r="E23"/>
  <c r="F23"/>
  <c r="G23"/>
  <c r="H23"/>
  <c r="I23"/>
  <c r="J23"/>
  <c r="K23"/>
  <c r="E24"/>
  <c r="F24"/>
  <c r="G24"/>
  <c r="H24"/>
  <c r="I24"/>
  <c r="J24"/>
  <c r="K24"/>
  <c r="E25"/>
  <c r="F25"/>
  <c r="G25"/>
  <c r="H25"/>
  <c r="I25"/>
  <c r="J25"/>
  <c r="K25"/>
  <c r="E26"/>
  <c r="F26"/>
  <c r="G26"/>
  <c r="H26"/>
  <c r="I26"/>
  <c r="J26"/>
  <c r="K26"/>
  <c r="E27"/>
  <c r="F27"/>
  <c r="G27"/>
  <c r="H27"/>
  <c r="I27"/>
  <c r="J27"/>
  <c r="K27"/>
  <c r="E28"/>
  <c r="F28"/>
  <c r="G28"/>
  <c r="H28"/>
  <c r="I28"/>
  <c r="J28"/>
  <c r="K28"/>
  <c r="E29"/>
  <c r="F29"/>
  <c r="G29"/>
  <c r="H29"/>
  <c r="I29"/>
  <c r="J29"/>
  <c r="K29"/>
  <c r="E30"/>
  <c r="F30"/>
  <c r="G30"/>
  <c r="H30"/>
  <c r="I30"/>
  <c r="J30"/>
  <c r="K30"/>
  <c r="E31"/>
  <c r="F31"/>
  <c r="G31"/>
  <c r="H31"/>
  <c r="I31"/>
  <c r="J31"/>
  <c r="K31"/>
  <c r="E32"/>
  <c r="F32"/>
  <c r="G32"/>
  <c r="H32"/>
  <c r="I32"/>
  <c r="J32"/>
  <c r="K32"/>
  <c r="E33"/>
  <c r="F33"/>
  <c r="G33"/>
  <c r="H33"/>
  <c r="I33"/>
  <c r="J33"/>
  <c r="K33"/>
  <c r="E34"/>
  <c r="F34"/>
  <c r="G34"/>
  <c r="H34"/>
  <c r="I34"/>
  <c r="J34"/>
  <c r="K34"/>
  <c r="E35"/>
  <c r="F35"/>
  <c r="G35"/>
  <c r="H35"/>
  <c r="I35"/>
  <c r="J35"/>
  <c r="K35"/>
  <c r="E36"/>
  <c r="F36"/>
  <c r="G36"/>
  <c r="H36"/>
  <c r="I36"/>
  <c r="J36"/>
  <c r="K36"/>
  <c r="E37"/>
  <c r="F37"/>
  <c r="G37"/>
  <c r="H37"/>
  <c r="I37"/>
  <c r="J37"/>
  <c r="K37"/>
  <c r="E38"/>
  <c r="F38"/>
  <c r="G38"/>
  <c r="H38"/>
  <c r="I38"/>
  <c r="J38"/>
  <c r="K38"/>
  <c r="E39"/>
  <c r="F39"/>
  <c r="G39"/>
  <c r="H39"/>
  <c r="I39"/>
  <c r="J39"/>
  <c r="K39"/>
  <c r="E40"/>
  <c r="F40"/>
  <c r="G40"/>
  <c r="H40"/>
  <c r="I40"/>
  <c r="J40"/>
  <c r="K40"/>
  <c r="E41"/>
  <c r="F41"/>
  <c r="G41"/>
  <c r="H41"/>
  <c r="I41"/>
  <c r="J41"/>
  <c r="K41"/>
  <c r="E42"/>
  <c r="F42"/>
  <c r="G42"/>
  <c r="H42"/>
  <c r="I42"/>
  <c r="J42"/>
  <c r="K42"/>
  <c r="E43"/>
  <c r="F43"/>
  <c r="G43"/>
  <c r="H43"/>
  <c r="I43"/>
  <c r="J43"/>
  <c r="K43"/>
  <c r="E44"/>
  <c r="F44"/>
  <c r="G44"/>
  <c r="H44"/>
  <c r="I44"/>
  <c r="J44"/>
  <c r="K44"/>
  <c r="E45"/>
  <c r="F45"/>
  <c r="G45"/>
  <c r="H45"/>
  <c r="I45"/>
  <c r="J45"/>
  <c r="K45"/>
  <c r="E46"/>
  <c r="F46"/>
  <c r="G46"/>
  <c r="H46"/>
  <c r="I46"/>
  <c r="J46"/>
  <c r="K46"/>
  <c r="E47"/>
  <c r="F47"/>
  <c r="G47"/>
  <c r="H47"/>
  <c r="I47"/>
  <c r="J47"/>
  <c r="K47"/>
  <c r="E48"/>
  <c r="F48"/>
  <c r="G48"/>
  <c r="H48"/>
  <c r="I48"/>
  <c r="J48"/>
  <c r="K48"/>
  <c r="E49"/>
  <c r="F49"/>
  <c r="G49"/>
  <c r="H49"/>
  <c r="I49"/>
  <c r="J49"/>
  <c r="K49"/>
  <c r="E50"/>
  <c r="F50"/>
  <c r="G50"/>
  <c r="H50"/>
  <c r="I50"/>
  <c r="J50"/>
  <c r="K50"/>
  <c r="E52"/>
  <c r="F52"/>
  <c r="G52"/>
  <c r="H52"/>
  <c r="I52"/>
  <c r="J52"/>
  <c r="K52"/>
  <c r="E53"/>
  <c r="F53"/>
  <c r="G53"/>
  <c r="H53"/>
  <c r="I53"/>
  <c r="J53"/>
  <c r="K53"/>
  <c r="E54"/>
  <c r="F54"/>
  <c r="G54"/>
  <c r="H54"/>
  <c r="I54"/>
  <c r="J54"/>
  <c r="K54"/>
  <c r="E55"/>
  <c r="F55"/>
  <c r="G55"/>
  <c r="H55"/>
  <c r="I55"/>
  <c r="J55"/>
  <c r="K55"/>
  <c r="E56"/>
  <c r="F56"/>
  <c r="G56"/>
  <c r="H56"/>
  <c r="I56"/>
  <c r="J56"/>
  <c r="K56"/>
  <c r="E58"/>
  <c r="F58"/>
  <c r="G58"/>
  <c r="H58"/>
  <c r="I58"/>
  <c r="J58"/>
  <c r="K58"/>
  <c r="E59"/>
  <c r="F59"/>
  <c r="G59"/>
  <c r="H59"/>
  <c r="I59"/>
  <c r="J59"/>
  <c r="K59"/>
  <c r="E60"/>
  <c r="F60"/>
  <c r="G60"/>
  <c r="H60"/>
  <c r="I60"/>
  <c r="J60"/>
  <c r="K60"/>
  <c r="E62"/>
  <c r="F62"/>
  <c r="G62"/>
  <c r="H62"/>
  <c r="I62"/>
  <c r="J62"/>
  <c r="K62"/>
  <c r="D3"/>
  <c r="G3"/>
  <c r="H3"/>
  <c r="I3"/>
  <c r="J3"/>
  <c r="K3"/>
  <c r="F3"/>
  <c r="E3"/>
  <c r="D110" i="48" l="1"/>
  <c r="D109"/>
  <c r="D108"/>
  <c r="D107"/>
  <c r="D106"/>
  <c r="D105"/>
  <c r="D104"/>
  <c r="D103"/>
  <c r="D102"/>
  <c r="D101"/>
  <c r="D100"/>
  <c r="D99"/>
  <c r="D97"/>
  <c r="D96"/>
  <c r="D95"/>
  <c r="D94"/>
  <c r="D90"/>
  <c r="D89"/>
  <c r="D88"/>
  <c r="D85"/>
  <c r="D84"/>
  <c r="D78"/>
  <c r="D77"/>
  <c r="D75"/>
  <c r="D74"/>
  <c r="D73"/>
  <c r="D72"/>
  <c r="D70"/>
  <c r="D69"/>
  <c r="D68"/>
  <c r="D67"/>
  <c r="D66"/>
  <c r="D65"/>
  <c r="D64"/>
  <c r="D63"/>
  <c r="D62"/>
  <c r="D61"/>
  <c r="D60"/>
  <c r="D59"/>
  <c r="D58"/>
  <c r="D57"/>
  <c r="D56"/>
  <c r="D55"/>
  <c r="D54"/>
  <c r="D53"/>
  <c r="D52"/>
  <c r="D51"/>
  <c r="D50"/>
  <c r="D49"/>
  <c r="D48"/>
  <c r="D47"/>
  <c r="D46"/>
  <c r="D45"/>
  <c r="D44"/>
  <c r="D43"/>
  <c r="D41"/>
  <c r="D40"/>
  <c r="D39"/>
  <c r="D38"/>
  <c r="D37"/>
  <c r="D36"/>
  <c r="D35"/>
  <c r="D34"/>
  <c r="D33"/>
  <c r="D32"/>
  <c r="D31"/>
  <c r="D30"/>
  <c r="D29"/>
  <c r="D28"/>
  <c r="D27"/>
  <c r="D26"/>
  <c r="D24"/>
  <c r="D23"/>
  <c r="D22"/>
  <c r="D21"/>
  <c r="D20"/>
  <c r="D18"/>
  <c r="D17"/>
  <c r="D16"/>
  <c r="D15"/>
  <c r="D14"/>
  <c r="D13"/>
  <c r="D12"/>
  <c r="D11"/>
  <c r="D10"/>
  <c r="D9"/>
  <c r="D8" l="1"/>
  <c r="D7"/>
  <c r="C110"/>
  <c r="B110"/>
  <c r="C109"/>
  <c r="B109"/>
  <c r="C108"/>
  <c r="B108"/>
  <c r="C107"/>
  <c r="B107"/>
  <c r="C106"/>
  <c r="B106"/>
  <c r="C105"/>
  <c r="B105"/>
  <c r="C104"/>
  <c r="B104"/>
  <c r="C103"/>
  <c r="B103"/>
  <c r="C102"/>
  <c r="B102"/>
  <c r="C101"/>
  <c r="B101"/>
  <c r="C100"/>
  <c r="B100"/>
  <c r="C99"/>
  <c r="B99"/>
  <c r="C98"/>
  <c r="B98"/>
  <c r="C97"/>
  <c r="B97"/>
  <c r="C96"/>
  <c r="B96"/>
  <c r="C95"/>
  <c r="B95"/>
  <c r="C94"/>
  <c r="B94"/>
  <c r="C93"/>
  <c r="B93"/>
  <c r="C92"/>
  <c r="B92"/>
  <c r="C91"/>
  <c r="B91"/>
  <c r="C90"/>
  <c r="B90"/>
  <c r="C89"/>
  <c r="B89"/>
  <c r="C88"/>
  <c r="B88"/>
  <c r="C87"/>
  <c r="B87"/>
  <c r="C86"/>
  <c r="B86"/>
  <c r="C85"/>
  <c r="B85"/>
  <c r="C84"/>
  <c r="B84"/>
  <c r="C83"/>
  <c r="B83"/>
  <c r="C82"/>
  <c r="B82"/>
  <c r="C81"/>
  <c r="B81"/>
  <c r="C80"/>
  <c r="B80"/>
  <c r="C79"/>
  <c r="B79"/>
  <c r="C78"/>
  <c r="B78"/>
  <c r="C77"/>
  <c r="B77"/>
  <c r="C76"/>
  <c r="B76"/>
  <c r="C75"/>
  <c r="B75"/>
  <c r="C74"/>
  <c r="B74"/>
  <c r="C73"/>
  <c r="B73"/>
  <c r="C72"/>
  <c r="B72"/>
  <c r="C71"/>
  <c r="B71"/>
  <c r="C70"/>
  <c r="B70"/>
  <c r="C69"/>
  <c r="B69"/>
  <c r="C68"/>
  <c r="B68"/>
  <c r="C67"/>
  <c r="B67"/>
  <c r="C66"/>
  <c r="B66"/>
  <c r="C65"/>
  <c r="B65"/>
  <c r="C64"/>
  <c r="B64"/>
  <c r="C63"/>
  <c r="B63"/>
  <c r="C62"/>
  <c r="B62"/>
  <c r="C61"/>
  <c r="B61"/>
  <c r="C60"/>
  <c r="B60"/>
  <c r="C59"/>
  <c r="B59"/>
  <c r="C58"/>
  <c r="B58"/>
  <c r="C57"/>
  <c r="B57"/>
  <c r="C56"/>
  <c r="B56"/>
  <c r="C55"/>
  <c r="B55"/>
  <c r="C54"/>
  <c r="B54"/>
  <c r="C53"/>
  <c r="B53"/>
  <c r="C52"/>
  <c r="B52"/>
  <c r="C51"/>
  <c r="B51"/>
  <c r="C50"/>
  <c r="B50"/>
  <c r="C49"/>
  <c r="B49"/>
  <c r="C48"/>
  <c r="B48"/>
  <c r="C47"/>
  <c r="B47"/>
  <c r="C46"/>
  <c r="B46"/>
  <c r="C45"/>
  <c r="B45"/>
  <c r="C44"/>
  <c r="B44"/>
  <c r="C43"/>
  <c r="B43"/>
  <c r="C42"/>
  <c r="B42"/>
  <c r="C41"/>
  <c r="B41"/>
  <c r="C40"/>
  <c r="B40"/>
  <c r="C39"/>
  <c r="B39"/>
  <c r="C38"/>
  <c r="B38"/>
  <c r="C37"/>
  <c r="B37"/>
  <c r="C36"/>
  <c r="B36"/>
  <c r="C35"/>
  <c r="B35"/>
  <c r="C34"/>
  <c r="B34"/>
  <c r="C33"/>
  <c r="B33"/>
  <c r="C32"/>
  <c r="B32"/>
  <c r="C31"/>
  <c r="B31"/>
  <c r="C30"/>
  <c r="B30"/>
  <c r="C29"/>
  <c r="B29"/>
  <c r="C28"/>
  <c r="B28"/>
  <c r="C27"/>
  <c r="B27"/>
  <c r="C26"/>
  <c r="B26"/>
  <c r="C25"/>
  <c r="B25"/>
  <c r="C24"/>
  <c r="B24"/>
  <c r="C23"/>
  <c r="B23"/>
  <c r="C22"/>
  <c r="B22"/>
  <c r="C21"/>
  <c r="B21"/>
  <c r="C20"/>
  <c r="B20"/>
  <c r="C19"/>
  <c r="B19"/>
  <c r="C18"/>
  <c r="B18"/>
  <c r="C17"/>
  <c r="B17"/>
  <c r="C16"/>
  <c r="B16"/>
  <c r="C15"/>
  <c r="B15"/>
  <c r="C14"/>
  <c r="B14"/>
  <c r="C13"/>
  <c r="B13"/>
  <c r="C12"/>
  <c r="B12"/>
  <c r="C11"/>
  <c r="B11"/>
  <c r="C10"/>
  <c r="B10"/>
  <c r="C9"/>
  <c r="B9"/>
  <c r="C8"/>
  <c r="B8"/>
  <c r="C7"/>
  <c r="B7"/>
  <c r="C6"/>
  <c r="B6"/>
  <c r="E3" i="28" l="1"/>
  <c r="F3"/>
  <c r="G3"/>
  <c r="H3"/>
  <c r="I3"/>
  <c r="J3"/>
  <c r="K3"/>
  <c r="E5"/>
  <c r="F5"/>
  <c r="G5"/>
  <c r="H5"/>
  <c r="I5"/>
  <c r="J5"/>
  <c r="K5"/>
  <c r="E6"/>
  <c r="F6"/>
  <c r="G6"/>
  <c r="H6"/>
  <c r="I6"/>
  <c r="J6"/>
  <c r="K6"/>
  <c r="E7"/>
  <c r="F7"/>
  <c r="G7"/>
  <c r="H7"/>
  <c r="I7"/>
  <c r="J7"/>
  <c r="K7"/>
  <c r="E8"/>
  <c r="F8"/>
  <c r="G8"/>
  <c r="H8"/>
  <c r="I8"/>
  <c r="J8"/>
  <c r="K8"/>
  <c r="E9"/>
  <c r="F9"/>
  <c r="G9"/>
  <c r="H9"/>
  <c r="I9"/>
  <c r="J9"/>
  <c r="K9"/>
  <c r="E10"/>
  <c r="F10"/>
  <c r="G10"/>
  <c r="H10"/>
  <c r="I10"/>
  <c r="J10"/>
  <c r="K10"/>
  <c r="E11"/>
  <c r="F11"/>
  <c r="G11"/>
  <c r="H11"/>
  <c r="I11"/>
  <c r="J11"/>
  <c r="K11"/>
  <c r="E12"/>
  <c r="F12"/>
  <c r="G12"/>
  <c r="H12"/>
  <c r="I12"/>
  <c r="J12"/>
  <c r="K12"/>
  <c r="E13"/>
  <c r="F13"/>
  <c r="G13"/>
  <c r="H13"/>
  <c r="I13"/>
  <c r="J13"/>
  <c r="K13"/>
  <c r="E14"/>
  <c r="F14"/>
  <c r="G14"/>
  <c r="H14"/>
  <c r="I14"/>
  <c r="J14"/>
  <c r="K14"/>
  <c r="E15"/>
  <c r="F15"/>
  <c r="G15"/>
  <c r="H15"/>
  <c r="I15"/>
  <c r="J15"/>
  <c r="K15"/>
  <c r="E16"/>
  <c r="F16"/>
  <c r="G16"/>
  <c r="H16"/>
  <c r="I16"/>
  <c r="J16"/>
  <c r="K16"/>
  <c r="E17"/>
  <c r="F17"/>
  <c r="G17"/>
  <c r="H17"/>
  <c r="I17"/>
  <c r="J17"/>
  <c r="K17"/>
  <c r="E18"/>
  <c r="F18"/>
  <c r="G18"/>
  <c r="H18"/>
  <c r="I18"/>
  <c r="J18"/>
  <c r="K18"/>
  <c r="E19"/>
  <c r="F19"/>
  <c r="G19"/>
  <c r="H19"/>
  <c r="I19"/>
  <c r="J19"/>
  <c r="K19"/>
  <c r="E20"/>
  <c r="F20"/>
  <c r="G20"/>
  <c r="H20"/>
  <c r="I20"/>
  <c r="J20"/>
  <c r="K20"/>
  <c r="E21"/>
  <c r="F21"/>
  <c r="G21"/>
  <c r="H21"/>
  <c r="I21"/>
  <c r="J21"/>
  <c r="K21"/>
  <c r="E22"/>
  <c r="F22"/>
  <c r="G22"/>
  <c r="H22"/>
  <c r="I22"/>
  <c r="J22"/>
  <c r="K22"/>
  <c r="E23"/>
  <c r="F23"/>
  <c r="G23"/>
  <c r="H23"/>
  <c r="I23"/>
  <c r="J23"/>
  <c r="K23"/>
  <c r="E24"/>
  <c r="F24"/>
  <c r="G24"/>
  <c r="H24"/>
  <c r="I24"/>
  <c r="J24"/>
  <c r="K24"/>
  <c r="E25"/>
  <c r="F25"/>
  <c r="G25"/>
  <c r="H25"/>
  <c r="I25"/>
  <c r="J25"/>
  <c r="K25"/>
  <c r="E26"/>
  <c r="F26"/>
  <c r="G26"/>
  <c r="H26"/>
  <c r="I26"/>
  <c r="J26"/>
  <c r="K26"/>
  <c r="E27"/>
  <c r="F27"/>
  <c r="G27"/>
  <c r="H27"/>
  <c r="I27"/>
  <c r="J27"/>
  <c r="K27"/>
  <c r="E28"/>
  <c r="F28"/>
  <c r="G28"/>
  <c r="H28"/>
  <c r="I28"/>
  <c r="J28"/>
  <c r="K28"/>
  <c r="E29"/>
  <c r="F29"/>
  <c r="G29"/>
  <c r="H29"/>
  <c r="I29"/>
  <c r="J29"/>
  <c r="K29"/>
  <c r="E30"/>
  <c r="F30"/>
  <c r="G30"/>
  <c r="H30"/>
  <c r="I30"/>
  <c r="J30"/>
  <c r="K30"/>
  <c r="E31"/>
  <c r="F31"/>
  <c r="G31"/>
  <c r="H31"/>
  <c r="I31"/>
  <c r="J31"/>
  <c r="K31"/>
  <c r="E32"/>
  <c r="F32"/>
  <c r="G32"/>
  <c r="H32"/>
  <c r="I32"/>
  <c r="J32"/>
  <c r="K32"/>
  <c r="E33"/>
  <c r="F33"/>
  <c r="G33"/>
  <c r="H33"/>
  <c r="I33"/>
  <c r="J33"/>
  <c r="K33"/>
  <c r="E34"/>
  <c r="F34"/>
  <c r="G34"/>
  <c r="H34"/>
  <c r="I34"/>
  <c r="J34"/>
  <c r="K34"/>
  <c r="E35"/>
  <c r="F35"/>
  <c r="G35"/>
  <c r="H35"/>
  <c r="I35"/>
  <c r="J35"/>
  <c r="K35"/>
  <c r="E36"/>
  <c r="F36"/>
  <c r="G36"/>
  <c r="H36"/>
  <c r="I36"/>
  <c r="J36"/>
  <c r="K36"/>
  <c r="E37"/>
  <c r="F37"/>
  <c r="G37"/>
  <c r="H37"/>
  <c r="I37"/>
  <c r="J37"/>
  <c r="K37"/>
  <c r="E38"/>
  <c r="F38"/>
  <c r="G38"/>
  <c r="H38"/>
  <c r="I38"/>
  <c r="J38"/>
  <c r="K38"/>
  <c r="E39"/>
  <c r="F39"/>
  <c r="G39"/>
  <c r="H39"/>
  <c r="I39"/>
  <c r="J39"/>
  <c r="K39"/>
  <c r="E40"/>
  <c r="F40"/>
  <c r="G40"/>
  <c r="H40"/>
  <c r="I40"/>
  <c r="J40"/>
  <c r="K40"/>
  <c r="E41"/>
  <c r="F41"/>
  <c r="G41"/>
  <c r="H41"/>
  <c r="I41"/>
  <c r="J41"/>
  <c r="K41"/>
  <c r="E42"/>
  <c r="F42"/>
  <c r="G42"/>
  <c r="H42"/>
  <c r="I42"/>
  <c r="J42"/>
  <c r="K42"/>
  <c r="E43"/>
  <c r="F43"/>
  <c r="G43"/>
  <c r="H43"/>
  <c r="I43"/>
  <c r="J43"/>
  <c r="K43"/>
  <c r="E44"/>
  <c r="F44"/>
  <c r="G44"/>
  <c r="H44"/>
  <c r="I44"/>
  <c r="J44"/>
  <c r="K44"/>
  <c r="B3" i="23" l="1"/>
  <c r="A3"/>
  <c r="B3" i="21"/>
  <c r="A3"/>
  <c r="B3" i="19"/>
  <c r="A3"/>
  <c r="B3" i="17"/>
  <c r="A3"/>
  <c r="B3" i="15"/>
  <c r="A3"/>
  <c r="B3" i="13"/>
  <c r="A3"/>
  <c r="E5" i="2"/>
  <c r="F5"/>
  <c r="G5"/>
  <c r="H5"/>
  <c r="I5"/>
  <c r="J5"/>
  <c r="K5"/>
  <c r="E6"/>
  <c r="F6"/>
  <c r="G6"/>
  <c r="H6"/>
  <c r="I6"/>
  <c r="J6"/>
  <c r="K6"/>
  <c r="E7"/>
  <c r="F7"/>
  <c r="G7"/>
  <c r="H7"/>
  <c r="I7"/>
  <c r="J7"/>
  <c r="K7"/>
  <c r="E8"/>
  <c r="F8"/>
  <c r="G8"/>
  <c r="H8"/>
  <c r="I8"/>
  <c r="J8"/>
  <c r="K8"/>
  <c r="E9"/>
  <c r="F9"/>
  <c r="G9"/>
  <c r="H9"/>
  <c r="I9"/>
  <c r="J9"/>
  <c r="K9"/>
  <c r="E10"/>
  <c r="F10"/>
  <c r="G10"/>
  <c r="H10"/>
  <c r="I10"/>
  <c r="J10"/>
  <c r="K10"/>
  <c r="E11"/>
  <c r="F11"/>
  <c r="G11"/>
  <c r="H11"/>
  <c r="I11"/>
  <c r="J11"/>
  <c r="K11"/>
  <c r="E12"/>
  <c r="F12"/>
  <c r="G12"/>
  <c r="H12"/>
  <c r="I12"/>
  <c r="J12"/>
  <c r="K12"/>
  <c r="E13"/>
  <c r="F13"/>
  <c r="G13"/>
  <c r="H13"/>
  <c r="I13"/>
  <c r="J13"/>
  <c r="K13"/>
  <c r="E14"/>
  <c r="F14"/>
  <c r="G14"/>
  <c r="H14"/>
  <c r="I14"/>
  <c r="J14"/>
  <c r="K14"/>
  <c r="E15"/>
  <c r="F15"/>
  <c r="G15"/>
  <c r="H15"/>
  <c r="I15"/>
  <c r="J15"/>
  <c r="K15"/>
  <c r="E16"/>
  <c r="F16"/>
  <c r="G16"/>
  <c r="H16"/>
  <c r="I16"/>
  <c r="J16"/>
  <c r="K16"/>
  <c r="E17"/>
  <c r="F17"/>
  <c r="G17"/>
  <c r="H17"/>
  <c r="I17"/>
  <c r="J17"/>
  <c r="K17"/>
  <c r="E18"/>
  <c r="F18"/>
  <c r="G18"/>
  <c r="H18"/>
  <c r="I18"/>
  <c r="J18"/>
  <c r="K18"/>
  <c r="E19"/>
  <c r="F19"/>
  <c r="G19"/>
  <c r="H19"/>
  <c r="I19"/>
  <c r="J19"/>
  <c r="K19"/>
  <c r="E20"/>
  <c r="F20"/>
  <c r="G20"/>
  <c r="H20"/>
  <c r="I20"/>
  <c r="J20"/>
  <c r="K20"/>
  <c r="E21"/>
  <c r="F21"/>
  <c r="G21"/>
  <c r="H21"/>
  <c r="I21"/>
  <c r="J21"/>
  <c r="K21"/>
  <c r="E22"/>
  <c r="F22"/>
  <c r="G22"/>
  <c r="H22"/>
  <c r="I22"/>
  <c r="J22"/>
  <c r="K22"/>
  <c r="E23"/>
  <c r="F23"/>
  <c r="G23"/>
  <c r="H23"/>
  <c r="I23"/>
  <c r="J23"/>
  <c r="K23"/>
  <c r="E24"/>
  <c r="F24"/>
  <c r="G24"/>
  <c r="H24"/>
  <c r="I24"/>
  <c r="J24"/>
  <c r="K24"/>
  <c r="E25"/>
  <c r="F25"/>
  <c r="G25"/>
  <c r="H25"/>
  <c r="I25"/>
  <c r="J25"/>
  <c r="K25"/>
  <c r="E26"/>
  <c r="F26"/>
  <c r="G26"/>
  <c r="H26"/>
  <c r="I26"/>
  <c r="J26"/>
  <c r="K26"/>
  <c r="E27"/>
  <c r="F27"/>
  <c r="G27"/>
  <c r="H27"/>
  <c r="I27"/>
  <c r="J27"/>
  <c r="K27"/>
  <c r="E28"/>
  <c r="F28"/>
  <c r="G28"/>
  <c r="H28"/>
  <c r="I28"/>
  <c r="J28"/>
  <c r="K28"/>
  <c r="E29"/>
  <c r="F29"/>
  <c r="G29"/>
  <c r="H29"/>
  <c r="I29"/>
  <c r="J29"/>
  <c r="K29"/>
  <c r="E30"/>
  <c r="F30"/>
  <c r="G30"/>
  <c r="H30"/>
  <c r="I30"/>
  <c r="J30"/>
  <c r="K30"/>
  <c r="E31"/>
  <c r="F31"/>
  <c r="G31"/>
  <c r="H31"/>
  <c r="I31"/>
  <c r="J31"/>
  <c r="K31"/>
  <c r="E32"/>
  <c r="F32"/>
  <c r="G32"/>
  <c r="H32"/>
  <c r="I32"/>
  <c r="J32"/>
  <c r="K32"/>
  <c r="E33"/>
  <c r="F33"/>
  <c r="G33"/>
  <c r="H33"/>
  <c r="I33"/>
  <c r="J33"/>
  <c r="K33"/>
  <c r="E34"/>
  <c r="F34"/>
  <c r="G34"/>
  <c r="H34"/>
  <c r="I34"/>
  <c r="J34"/>
  <c r="K34"/>
  <c r="E35"/>
  <c r="F35"/>
  <c r="G35"/>
  <c r="H35"/>
  <c r="I35"/>
  <c r="J35"/>
  <c r="K35"/>
  <c r="E36"/>
  <c r="F36"/>
  <c r="G36"/>
  <c r="H36"/>
  <c r="I36"/>
  <c r="J36"/>
  <c r="K36"/>
  <c r="E37"/>
  <c r="F37"/>
  <c r="G37"/>
  <c r="H37"/>
  <c r="I37"/>
  <c r="J37"/>
  <c r="K37"/>
  <c r="E38"/>
  <c r="F38"/>
  <c r="G38"/>
  <c r="H38"/>
  <c r="I38"/>
  <c r="J38"/>
  <c r="K38"/>
  <c r="E39"/>
  <c r="F39"/>
  <c r="G39"/>
  <c r="H39"/>
  <c r="I39"/>
  <c r="J39"/>
  <c r="K39"/>
  <c r="E40"/>
  <c r="F40"/>
  <c r="G40"/>
  <c r="H40"/>
  <c r="I40"/>
  <c r="J40"/>
  <c r="K40"/>
  <c r="E41"/>
  <c r="F41"/>
  <c r="G41"/>
  <c r="H41"/>
  <c r="I41"/>
  <c r="J41"/>
  <c r="K41"/>
  <c r="E42"/>
  <c r="F42"/>
  <c r="G42"/>
  <c r="H42"/>
  <c r="I42"/>
  <c r="J42"/>
  <c r="K42"/>
  <c r="E43"/>
  <c r="F43"/>
  <c r="G43"/>
  <c r="H43"/>
  <c r="I43"/>
  <c r="J43"/>
  <c r="K43"/>
  <c r="E44"/>
  <c r="F44"/>
  <c r="G44"/>
  <c r="H44"/>
  <c r="I44"/>
  <c r="J44"/>
  <c r="K44"/>
  <c r="E45"/>
  <c r="F45"/>
  <c r="G45"/>
  <c r="H45"/>
  <c r="I45"/>
  <c r="J45"/>
  <c r="K45"/>
  <c r="E46"/>
  <c r="F46"/>
  <c r="G46"/>
  <c r="H46"/>
  <c r="I46"/>
  <c r="J46"/>
  <c r="K46"/>
  <c r="E47"/>
  <c r="F47"/>
  <c r="G47"/>
  <c r="H47"/>
  <c r="I47"/>
  <c r="J47"/>
  <c r="K47"/>
  <c r="E48"/>
  <c r="F48"/>
  <c r="G48"/>
  <c r="H48"/>
  <c r="I48"/>
  <c r="J48"/>
  <c r="K48"/>
  <c r="E49"/>
  <c r="F49"/>
  <c r="G49"/>
  <c r="H49"/>
  <c r="I49"/>
  <c r="J49"/>
  <c r="K49"/>
  <c r="E50"/>
  <c r="F50"/>
  <c r="G50"/>
  <c r="H50"/>
  <c r="I50"/>
  <c r="J50"/>
  <c r="K50"/>
  <c r="E51"/>
  <c r="F51"/>
  <c r="G51"/>
  <c r="H51"/>
  <c r="I51"/>
  <c r="J51"/>
  <c r="K51"/>
  <c r="E52"/>
  <c r="F52"/>
  <c r="G52"/>
  <c r="H52"/>
  <c r="I52"/>
  <c r="J52"/>
  <c r="K52"/>
  <c r="E53"/>
  <c r="F53"/>
  <c r="G53"/>
  <c r="H53"/>
  <c r="I53"/>
  <c r="J53"/>
  <c r="K53"/>
  <c r="E54"/>
  <c r="F54"/>
  <c r="G54"/>
  <c r="H54"/>
  <c r="I54"/>
  <c r="J54"/>
  <c r="K54"/>
  <c r="E55"/>
  <c r="F55"/>
  <c r="G55"/>
  <c r="H55"/>
  <c r="I55"/>
  <c r="J55"/>
  <c r="K55"/>
  <c r="E56"/>
  <c r="F56"/>
  <c r="G56"/>
  <c r="H56"/>
  <c r="I56"/>
  <c r="J56"/>
  <c r="K56"/>
  <c r="E57"/>
  <c r="F57"/>
  <c r="G57"/>
  <c r="H57"/>
  <c r="I57"/>
  <c r="J57"/>
  <c r="K57"/>
  <c r="E58"/>
  <c r="F58"/>
  <c r="G58"/>
  <c r="H58"/>
  <c r="I58"/>
  <c r="J58"/>
  <c r="K58"/>
  <c r="E59"/>
  <c r="F59"/>
  <c r="G59"/>
  <c r="H59"/>
  <c r="I59"/>
  <c r="J59"/>
  <c r="K59"/>
  <c r="E60"/>
  <c r="F60"/>
  <c r="G60"/>
  <c r="H60"/>
  <c r="I60"/>
  <c r="J60"/>
  <c r="K60"/>
  <c r="E61"/>
  <c r="F61"/>
  <c r="G61"/>
  <c r="H61"/>
  <c r="I61"/>
  <c r="J61"/>
  <c r="K61"/>
  <c r="E62"/>
  <c r="F62"/>
  <c r="G62"/>
  <c r="H62"/>
  <c r="I62"/>
  <c r="J62"/>
  <c r="K62"/>
  <c r="E63"/>
  <c r="F63"/>
  <c r="G63"/>
  <c r="H63"/>
  <c r="I63"/>
  <c r="J63"/>
  <c r="K63"/>
  <c r="E64"/>
  <c r="F64"/>
  <c r="G64"/>
  <c r="H64"/>
  <c r="I64"/>
  <c r="J64"/>
  <c r="K64"/>
  <c r="E65"/>
  <c r="F65"/>
  <c r="G65"/>
  <c r="H65"/>
  <c r="I65"/>
  <c r="J65"/>
  <c r="K65"/>
  <c r="E66"/>
  <c r="F66"/>
  <c r="G66"/>
  <c r="H66"/>
  <c r="I66"/>
  <c r="J66"/>
  <c r="K66"/>
  <c r="E67"/>
  <c r="F67"/>
  <c r="G67"/>
  <c r="H67"/>
  <c r="I67"/>
  <c r="J67"/>
  <c r="K67"/>
  <c r="E68"/>
  <c r="F68"/>
  <c r="G68"/>
  <c r="H68"/>
  <c r="I68"/>
  <c r="J68"/>
  <c r="K68"/>
  <c r="E69"/>
  <c r="F69"/>
  <c r="G69"/>
  <c r="H69"/>
  <c r="I69"/>
  <c r="J69"/>
  <c r="K69"/>
  <c r="E70"/>
  <c r="F70"/>
  <c r="G70"/>
  <c r="H70"/>
  <c r="I70"/>
  <c r="J70"/>
  <c r="K70"/>
  <c r="E71"/>
  <c r="F71"/>
  <c r="G71"/>
  <c r="H71"/>
  <c r="I71"/>
  <c r="J71"/>
  <c r="K71"/>
  <c r="E72"/>
  <c r="F72"/>
  <c r="G72"/>
  <c r="H72"/>
  <c r="I72"/>
  <c r="J72"/>
  <c r="K72"/>
  <c r="E73"/>
  <c r="F73"/>
  <c r="G73"/>
  <c r="H73"/>
  <c r="I73"/>
  <c r="J73"/>
  <c r="K73"/>
  <c r="E74"/>
  <c r="F74"/>
  <c r="G74"/>
  <c r="H74"/>
  <c r="I74"/>
  <c r="J74"/>
  <c r="K74"/>
  <c r="E75"/>
  <c r="F75"/>
  <c r="G75"/>
  <c r="H75"/>
  <c r="I75"/>
  <c r="J75"/>
  <c r="K75"/>
  <c r="E76"/>
  <c r="F76"/>
  <c r="G76"/>
  <c r="H76"/>
  <c r="I76"/>
  <c r="J76"/>
  <c r="K76"/>
  <c r="E77"/>
  <c r="F77"/>
  <c r="G77"/>
  <c r="H77"/>
  <c r="I77"/>
  <c r="J77"/>
  <c r="K77"/>
  <c r="E78"/>
  <c r="F78"/>
  <c r="G78"/>
  <c r="H78"/>
  <c r="I78"/>
  <c r="J78"/>
  <c r="K78"/>
  <c r="E79"/>
  <c r="F79"/>
  <c r="G79"/>
  <c r="H79"/>
  <c r="I79"/>
  <c r="J79"/>
  <c r="K79"/>
  <c r="E80"/>
  <c r="F80"/>
  <c r="G80"/>
  <c r="H80"/>
  <c r="I80"/>
  <c r="J80"/>
  <c r="K80"/>
  <c r="E81"/>
  <c r="F81"/>
  <c r="G81"/>
  <c r="H81"/>
  <c r="I81"/>
  <c r="J81"/>
  <c r="K81"/>
  <c r="E82"/>
  <c r="F82"/>
  <c r="G82"/>
  <c r="H82"/>
  <c r="I82"/>
  <c r="J82"/>
  <c r="K82"/>
  <c r="E83"/>
  <c r="F83"/>
  <c r="G83"/>
  <c r="H83"/>
  <c r="I83"/>
  <c r="J83"/>
  <c r="K83"/>
  <c r="E84"/>
  <c r="F84"/>
  <c r="G84"/>
  <c r="H84"/>
  <c r="I84"/>
  <c r="J84"/>
  <c r="K84"/>
  <c r="E85"/>
  <c r="F85"/>
  <c r="G85"/>
  <c r="H85"/>
  <c r="I85"/>
  <c r="J85"/>
  <c r="K85"/>
  <c r="E86"/>
  <c r="F86"/>
  <c r="G86"/>
  <c r="H86"/>
  <c r="I86"/>
  <c r="J86"/>
  <c r="K86"/>
  <c r="E88"/>
  <c r="F88"/>
  <c r="G88"/>
  <c r="H88"/>
  <c r="I88"/>
  <c r="J88"/>
  <c r="K88"/>
  <c r="E89"/>
  <c r="F89"/>
  <c r="G89"/>
  <c r="H89"/>
  <c r="I89"/>
  <c r="J89"/>
  <c r="K89"/>
  <c r="E90"/>
  <c r="F90"/>
  <c r="G90"/>
  <c r="H90"/>
  <c r="I90"/>
  <c r="J90"/>
  <c r="K90"/>
  <c r="E91"/>
  <c r="F91"/>
  <c r="G91"/>
  <c r="H91"/>
  <c r="I91"/>
  <c r="J91"/>
  <c r="K91"/>
  <c r="E92"/>
  <c r="F92"/>
  <c r="G92"/>
  <c r="H92"/>
  <c r="I92"/>
  <c r="J92"/>
  <c r="K92"/>
  <c r="E93"/>
  <c r="F93"/>
  <c r="G93"/>
  <c r="H93"/>
  <c r="I93"/>
  <c r="J93"/>
  <c r="K93"/>
  <c r="E95"/>
  <c r="F95"/>
  <c r="G95"/>
  <c r="H95"/>
  <c r="I95"/>
  <c r="J95"/>
  <c r="K95"/>
  <c r="E96"/>
  <c r="F96"/>
  <c r="G96"/>
  <c r="H96"/>
  <c r="I96"/>
  <c r="J96"/>
  <c r="K96"/>
  <c r="E97"/>
  <c r="F97"/>
  <c r="G97"/>
  <c r="H97"/>
  <c r="I97"/>
  <c r="J97"/>
  <c r="K97"/>
  <c r="E98"/>
  <c r="F98"/>
  <c r="G98"/>
  <c r="H98"/>
  <c r="I98"/>
  <c r="J98"/>
  <c r="K98"/>
  <c r="E100"/>
  <c r="F100"/>
  <c r="G100"/>
  <c r="H100"/>
  <c r="I100"/>
  <c r="J100"/>
  <c r="K100"/>
  <c r="E101"/>
  <c r="F101"/>
  <c r="G101"/>
  <c r="H101"/>
  <c r="I101"/>
  <c r="J101"/>
  <c r="K101"/>
  <c r="E102"/>
  <c r="F102"/>
  <c r="G102"/>
  <c r="H102"/>
  <c r="I102"/>
  <c r="J102"/>
  <c r="K102"/>
  <c r="E103"/>
  <c r="F103"/>
  <c r="G103"/>
  <c r="H103"/>
  <c r="I103"/>
  <c r="J103"/>
  <c r="K103"/>
  <c r="E104"/>
  <c r="F104"/>
  <c r="G104"/>
  <c r="H104"/>
  <c r="I104"/>
  <c r="J104"/>
  <c r="K104"/>
  <c r="E105"/>
  <c r="F105"/>
  <c r="G105"/>
  <c r="H105"/>
  <c r="I105"/>
  <c r="J105"/>
  <c r="K105"/>
  <c r="E106"/>
  <c r="F106"/>
  <c r="G106"/>
  <c r="H106"/>
  <c r="I106"/>
  <c r="J106"/>
  <c r="K106"/>
  <c r="E107"/>
  <c r="F107"/>
  <c r="G107"/>
  <c r="H107"/>
  <c r="I107"/>
  <c r="J107"/>
  <c r="K107"/>
  <c r="E108"/>
  <c r="F108"/>
  <c r="G108"/>
  <c r="H108"/>
  <c r="I108"/>
  <c r="J108"/>
  <c r="K108"/>
  <c r="E109"/>
  <c r="F109"/>
  <c r="G109"/>
  <c r="H109"/>
  <c r="I109"/>
  <c r="J109"/>
  <c r="K109"/>
  <c r="E110"/>
  <c r="F110"/>
  <c r="G110"/>
  <c r="H110"/>
  <c r="I110"/>
  <c r="J110"/>
  <c r="K110"/>
  <c r="E111"/>
  <c r="F111"/>
  <c r="G111"/>
  <c r="H111"/>
  <c r="I111"/>
  <c r="J111"/>
  <c r="K111"/>
  <c r="E112"/>
  <c r="F112"/>
  <c r="G112"/>
  <c r="H112"/>
  <c r="I112"/>
  <c r="J112"/>
  <c r="K112"/>
  <c r="E113"/>
  <c r="F113"/>
  <c r="G113"/>
  <c r="H113"/>
  <c r="I113"/>
  <c r="J113"/>
  <c r="K113"/>
  <c r="E114"/>
  <c r="F114"/>
  <c r="G114"/>
  <c r="H114"/>
  <c r="I114"/>
  <c r="J114"/>
  <c r="K114"/>
  <c r="E115"/>
  <c r="F115"/>
  <c r="G115"/>
  <c r="H115"/>
  <c r="I115"/>
  <c r="J115"/>
  <c r="K115"/>
  <c r="E116"/>
  <c r="F116"/>
  <c r="G116"/>
  <c r="H116"/>
  <c r="I116"/>
  <c r="J116"/>
  <c r="K116"/>
  <c r="E117"/>
  <c r="F117"/>
  <c r="G117"/>
  <c r="H117"/>
  <c r="I117"/>
  <c r="J117"/>
  <c r="K117"/>
  <c r="E118"/>
  <c r="F118"/>
  <c r="G118"/>
  <c r="H118"/>
  <c r="I118"/>
  <c r="J118"/>
  <c r="K118"/>
  <c r="E119"/>
  <c r="F119"/>
  <c r="G119"/>
  <c r="H119"/>
  <c r="I119"/>
  <c r="J119"/>
  <c r="K119"/>
  <c r="E120"/>
  <c r="F120"/>
  <c r="G120"/>
  <c r="H120"/>
  <c r="I120"/>
  <c r="J120"/>
  <c r="K120"/>
  <c r="E3"/>
  <c r="F3"/>
  <c r="G3"/>
  <c r="H3"/>
  <c r="I3"/>
  <c r="J3"/>
  <c r="K3"/>
  <c r="B5" i="23" l="1"/>
  <c r="B5" i="21"/>
  <c r="B10" i="19"/>
  <c r="B4" i="17"/>
  <c r="B10" i="15"/>
  <c r="B4" i="13"/>
  <c r="B4" i="7"/>
  <c r="B6" i="23"/>
  <c r="B4" i="21"/>
  <c r="B8" i="19"/>
  <c r="B7" i="17"/>
  <c r="B9" i="15"/>
  <c r="B5" i="13"/>
  <c r="B10" i="7"/>
  <c r="B9" i="23"/>
  <c r="B10" i="21"/>
  <c r="B6" i="19"/>
  <c r="B10" i="17"/>
  <c r="B8" i="15"/>
  <c r="B8" i="13"/>
  <c r="B9" i="7"/>
  <c r="B7" i="15"/>
  <c r="B11" i="13"/>
  <c r="B10" i="23"/>
  <c r="B11" i="21"/>
  <c r="B11" i="19"/>
  <c r="B11" i="17"/>
  <c r="B5" i="7"/>
  <c r="B10" i="13"/>
  <c r="B8" i="7"/>
  <c r="B4" i="23"/>
  <c r="B7" i="21"/>
  <c r="B9" i="19"/>
  <c r="B8" i="17"/>
  <c r="B5" i="15"/>
  <c r="B11"/>
  <c r="B11" i="23"/>
  <c r="B6" i="21"/>
  <c r="B7" i="19"/>
  <c r="B5" i="17"/>
  <c r="B9" i="13"/>
  <c r="B6" i="7"/>
  <c r="B7" i="13"/>
  <c r="B7" i="7"/>
  <c r="B8" i="23"/>
  <c r="B9" i="21"/>
  <c r="B5" i="19"/>
  <c r="B9" i="17"/>
  <c r="B4" i="15"/>
  <c r="L110" i="48"/>
  <c r="G109"/>
  <c r="L104"/>
  <c r="F102"/>
  <c r="H100"/>
  <c r="J97"/>
  <c r="L95"/>
  <c r="J93"/>
  <c r="J93" i="32"/>
  <c r="J93" i="33"/>
  <c r="J93" i="5"/>
  <c r="L91" i="48"/>
  <c r="L91" i="32"/>
  <c r="L91" i="33"/>
  <c r="L91" i="5"/>
  <c r="J88" i="48"/>
  <c r="H86"/>
  <c r="H86" i="32"/>
  <c r="H86" i="33"/>
  <c r="H86" i="5"/>
  <c r="J83" i="48"/>
  <c r="J83" i="32"/>
  <c r="J83" i="33"/>
  <c r="J83" i="5"/>
  <c r="L81" i="48"/>
  <c r="L81" i="32"/>
  <c r="L81" i="33"/>
  <c r="L81" i="5"/>
  <c r="J79" i="48"/>
  <c r="J79" i="32"/>
  <c r="J79" i="33"/>
  <c r="J79" i="5"/>
  <c r="H75" i="48"/>
  <c r="I73"/>
  <c r="J70"/>
  <c r="H68"/>
  <c r="J66"/>
  <c r="H64"/>
  <c r="I61"/>
  <c r="G59"/>
  <c r="J54"/>
  <c r="L52"/>
  <c r="J50"/>
  <c r="H48"/>
  <c r="J46"/>
  <c r="L44"/>
  <c r="F41"/>
  <c r="G38"/>
  <c r="F34"/>
  <c r="F31"/>
  <c r="J30"/>
  <c r="J27"/>
  <c r="J29"/>
  <c r="F24"/>
  <c r="L17"/>
  <c r="H17"/>
  <c r="L14"/>
  <c r="G13"/>
  <c r="I11"/>
  <c r="F9"/>
  <c r="L7"/>
  <c r="K3"/>
  <c r="K3" i="32"/>
  <c r="K3" i="33"/>
  <c r="K3" i="5"/>
  <c r="L109" i="48"/>
  <c r="K108"/>
  <c r="I104"/>
  <c r="K102"/>
  <c r="F101"/>
  <c r="H99"/>
  <c r="G97"/>
  <c r="I95"/>
  <c r="G93"/>
  <c r="G93" i="32"/>
  <c r="G93" i="33"/>
  <c r="G93" i="5"/>
  <c r="F92" i="48"/>
  <c r="F92" i="32"/>
  <c r="F92" i="33"/>
  <c r="F92" i="5"/>
  <c r="H89" i="48"/>
  <c r="G88"/>
  <c r="I86"/>
  <c r="I86" i="32"/>
  <c r="I86" i="33"/>
  <c r="I86" i="5"/>
  <c r="H84" i="48"/>
  <c r="G83"/>
  <c r="G83" i="32"/>
  <c r="G83" i="33"/>
  <c r="G83" i="5"/>
  <c r="F82" i="48"/>
  <c r="F82" i="32"/>
  <c r="F82" i="33"/>
  <c r="F82" i="5"/>
  <c r="H80" i="48"/>
  <c r="H80" i="32"/>
  <c r="H80" i="33"/>
  <c r="H80" i="5"/>
  <c r="J3" i="48"/>
  <c r="J3" i="32"/>
  <c r="J3" i="33"/>
  <c r="J3" i="5"/>
  <c r="K109" i="48"/>
  <c r="F108"/>
  <c r="G106"/>
  <c r="I105"/>
  <c r="K103"/>
  <c r="J102"/>
  <c r="L100"/>
  <c r="K99"/>
  <c r="F97"/>
  <c r="H95"/>
  <c r="G94"/>
  <c r="I92"/>
  <c r="I92" i="32"/>
  <c r="I92" i="33"/>
  <c r="I92" i="5"/>
  <c r="K89" i="48"/>
  <c r="F88"/>
  <c r="L86"/>
  <c r="L86" i="32"/>
  <c r="L86" i="33"/>
  <c r="L86" i="5"/>
  <c r="G84" i="48"/>
  <c r="I82"/>
  <c r="I82" i="32"/>
  <c r="I82" i="33"/>
  <c r="I82" i="5"/>
  <c r="K80" i="48"/>
  <c r="K80" i="32"/>
  <c r="K80" i="33"/>
  <c r="K80" i="5"/>
  <c r="F79" i="48"/>
  <c r="F79" i="32"/>
  <c r="F79" i="33"/>
  <c r="F79" i="5"/>
  <c r="L75" i="48"/>
  <c r="K74"/>
  <c r="F70"/>
  <c r="L68"/>
  <c r="G67"/>
  <c r="I65"/>
  <c r="G63"/>
  <c r="H60"/>
  <c r="H56"/>
  <c r="K55"/>
  <c r="I53"/>
  <c r="K51"/>
  <c r="F50"/>
  <c r="L48"/>
  <c r="G47"/>
  <c r="I45"/>
  <c r="K43"/>
  <c r="J41"/>
  <c r="I40"/>
  <c r="K39"/>
  <c r="I33"/>
  <c r="K32"/>
  <c r="J31"/>
  <c r="G28"/>
  <c r="K26"/>
  <c r="G26"/>
  <c r="H22"/>
  <c r="I18"/>
  <c r="G16"/>
  <c r="H14"/>
  <c r="J12"/>
  <c r="L62"/>
  <c r="L58"/>
  <c r="L57"/>
  <c r="L20"/>
  <c r="L21"/>
  <c r="L10"/>
  <c r="L23"/>
  <c r="I8"/>
  <c r="I3"/>
  <c r="I3" i="32"/>
  <c r="I3" i="33"/>
  <c r="I3" i="5"/>
  <c r="K110" i="48"/>
  <c r="G110"/>
  <c r="J109"/>
  <c r="F109"/>
  <c r="I108"/>
  <c r="L107"/>
  <c r="H107"/>
  <c r="J106"/>
  <c r="F106"/>
  <c r="L105"/>
  <c r="H105"/>
  <c r="K104"/>
  <c r="G104"/>
  <c r="J103"/>
  <c r="F103"/>
  <c r="I102"/>
  <c r="L101"/>
  <c r="H101"/>
  <c r="K100"/>
  <c r="G100"/>
  <c r="J99"/>
  <c r="F99"/>
  <c r="I97"/>
  <c r="L96"/>
  <c r="H96"/>
  <c r="K95"/>
  <c r="G95"/>
  <c r="J94"/>
  <c r="F94"/>
  <c r="I93"/>
  <c r="I93" i="32"/>
  <c r="I93" i="33"/>
  <c r="I93" i="5"/>
  <c r="L92" i="48"/>
  <c r="L92" i="32"/>
  <c r="L92" i="33"/>
  <c r="L92" i="5"/>
  <c r="H92" i="48"/>
  <c r="H92" i="32"/>
  <c r="H92" i="33"/>
  <c r="H92" i="5"/>
  <c r="K91" i="48"/>
  <c r="K91" i="32"/>
  <c r="K91" i="33"/>
  <c r="K91" i="5"/>
  <c r="G91" i="48"/>
  <c r="G91" i="32"/>
  <c r="G91" i="33"/>
  <c r="G91" i="5"/>
  <c r="J89" i="48"/>
  <c r="F89"/>
  <c r="I88"/>
  <c r="L87"/>
  <c r="L87" i="32"/>
  <c r="L87" i="33"/>
  <c r="L87" i="5"/>
  <c r="H87" i="48"/>
  <c r="H87" i="32"/>
  <c r="H87" i="33"/>
  <c r="H87" i="5"/>
  <c r="K86" i="48"/>
  <c r="K86" i="32"/>
  <c r="K86" i="33"/>
  <c r="K86" i="5"/>
  <c r="G86" i="48"/>
  <c r="G86" i="32"/>
  <c r="G86" i="33"/>
  <c r="G86" i="5"/>
  <c r="J84" i="48"/>
  <c r="F84"/>
  <c r="I83"/>
  <c r="I83" i="32"/>
  <c r="I83" i="33"/>
  <c r="I83" i="5"/>
  <c r="L82" i="48"/>
  <c r="L82" i="32"/>
  <c r="L82" i="33"/>
  <c r="L82" i="5"/>
  <c r="H82" i="48"/>
  <c r="H82" i="32"/>
  <c r="H82" i="33"/>
  <c r="H82" i="5"/>
  <c r="K81" i="48"/>
  <c r="K81" i="32"/>
  <c r="K81" i="33"/>
  <c r="K81" i="5"/>
  <c r="G81" i="48"/>
  <c r="G81" i="32"/>
  <c r="G81" i="33"/>
  <c r="G81" i="5"/>
  <c r="J80" i="48"/>
  <c r="J80" i="32"/>
  <c r="J80" i="33"/>
  <c r="J80" i="5"/>
  <c r="F80" i="48"/>
  <c r="F80" i="32"/>
  <c r="F80" i="33"/>
  <c r="F80" i="5"/>
  <c r="I79" i="48"/>
  <c r="I79" i="32"/>
  <c r="I79" i="33"/>
  <c r="I79" i="5"/>
  <c r="L77" i="48"/>
  <c r="H77"/>
  <c r="K75"/>
  <c r="G75"/>
  <c r="J74"/>
  <c r="F74"/>
  <c r="L73"/>
  <c r="H73"/>
  <c r="I70"/>
  <c r="L69"/>
  <c r="H69"/>
  <c r="K68"/>
  <c r="G68"/>
  <c r="J67"/>
  <c r="F67"/>
  <c r="I66"/>
  <c r="L65"/>
  <c r="H65"/>
  <c r="K64"/>
  <c r="G64"/>
  <c r="J63"/>
  <c r="F63"/>
  <c r="L61"/>
  <c r="H61"/>
  <c r="K60"/>
  <c r="G60"/>
  <c r="J59"/>
  <c r="F59"/>
  <c r="K56"/>
  <c r="G56"/>
  <c r="J55"/>
  <c r="F55"/>
  <c r="I54"/>
  <c r="L53"/>
  <c r="H53"/>
  <c r="K52"/>
  <c r="G52"/>
  <c r="J51"/>
  <c r="F51"/>
  <c r="I50"/>
  <c r="L49"/>
  <c r="H49"/>
  <c r="K48"/>
  <c r="G48"/>
  <c r="J47"/>
  <c r="F47"/>
  <c r="I46"/>
  <c r="L45"/>
  <c r="H45"/>
  <c r="K44"/>
  <c r="G44"/>
  <c r="J43"/>
  <c r="F43"/>
  <c r="I41"/>
  <c r="J38"/>
  <c r="F38"/>
  <c r="L40"/>
  <c r="H40"/>
  <c r="J39"/>
  <c r="F39"/>
  <c r="L36"/>
  <c r="L37"/>
  <c r="L35"/>
  <c r="H37"/>
  <c r="H35"/>
  <c r="H36"/>
  <c r="I34"/>
  <c r="L33"/>
  <c r="H33"/>
  <c r="J32"/>
  <c r="F32"/>
  <c r="I31"/>
  <c r="J28"/>
  <c r="F28"/>
  <c r="I30"/>
  <c r="I29"/>
  <c r="I27"/>
  <c r="J26"/>
  <c r="J26" i="32"/>
  <c r="J26" i="33"/>
  <c r="J26" i="5"/>
  <c r="F26" i="48"/>
  <c r="I24"/>
  <c r="K22"/>
  <c r="G22"/>
  <c r="L18"/>
  <c r="H18"/>
  <c r="K17"/>
  <c r="G17"/>
  <c r="J16"/>
  <c r="F16"/>
  <c r="L15"/>
  <c r="H15"/>
  <c r="K14"/>
  <c r="G14"/>
  <c r="J13"/>
  <c r="F13"/>
  <c r="I12"/>
  <c r="L11"/>
  <c r="H11"/>
  <c r="K62"/>
  <c r="K58"/>
  <c r="K57"/>
  <c r="K23"/>
  <c r="K20"/>
  <c r="K10"/>
  <c r="K21"/>
  <c r="G62"/>
  <c r="G57"/>
  <c r="G21"/>
  <c r="G23"/>
  <c r="G10"/>
  <c r="G20"/>
  <c r="G58"/>
  <c r="I9"/>
  <c r="L8"/>
  <c r="H8"/>
  <c r="K7"/>
  <c r="G7"/>
  <c r="G3"/>
  <c r="G3" i="32"/>
  <c r="G3" i="33"/>
  <c r="G3" i="5"/>
  <c r="H109" i="48"/>
  <c r="J107"/>
  <c r="L106"/>
  <c r="F105"/>
  <c r="H103"/>
  <c r="J101"/>
  <c r="L99"/>
  <c r="J96"/>
  <c r="L94"/>
  <c r="K93"/>
  <c r="K93" i="32"/>
  <c r="K93" i="33"/>
  <c r="K93" i="5"/>
  <c r="J92" i="48"/>
  <c r="J92" i="32"/>
  <c r="J92" i="33"/>
  <c r="J92" i="5"/>
  <c r="L89" i="48"/>
  <c r="K88"/>
  <c r="F87"/>
  <c r="F87" i="32"/>
  <c r="F87" i="33"/>
  <c r="F87" i="5"/>
  <c r="L84" i="48"/>
  <c r="K83"/>
  <c r="K83" i="32"/>
  <c r="K83" i="33"/>
  <c r="K83" i="5"/>
  <c r="J82" i="48"/>
  <c r="J82" i="32"/>
  <c r="J82" i="33"/>
  <c r="J82" i="5"/>
  <c r="I81" i="48"/>
  <c r="I81" i="32"/>
  <c r="I81" i="33"/>
  <c r="I81" i="5"/>
  <c r="L80" i="48"/>
  <c r="L80" i="32"/>
  <c r="L80" i="33"/>
  <c r="L80" i="5"/>
  <c r="F3" i="48"/>
  <c r="F3" i="32"/>
  <c r="F3" i="33"/>
  <c r="F3" i="5"/>
  <c r="H110" i="48"/>
  <c r="J108"/>
  <c r="I107"/>
  <c r="K106"/>
  <c r="H104"/>
  <c r="G103"/>
  <c r="I101"/>
  <c r="G99"/>
  <c r="I96"/>
  <c r="K94"/>
  <c r="F93"/>
  <c r="F93" i="32"/>
  <c r="F93" i="33"/>
  <c r="F93" i="5"/>
  <c r="H91" i="48"/>
  <c r="H91" i="32"/>
  <c r="H91" i="33"/>
  <c r="H91" i="5"/>
  <c r="G89" i="48"/>
  <c r="I87"/>
  <c r="I87" i="32"/>
  <c r="I87" i="33"/>
  <c r="I87" i="5"/>
  <c r="K84" i="48"/>
  <c r="F83"/>
  <c r="F83" i="32"/>
  <c r="F83" i="33"/>
  <c r="F83" i="5"/>
  <c r="H81" i="48"/>
  <c r="H81" i="32"/>
  <c r="H81" i="33"/>
  <c r="H81" i="5"/>
  <c r="G80" i="48"/>
  <c r="G80" i="32"/>
  <c r="G80" i="33"/>
  <c r="G80" i="5"/>
  <c r="I77" i="48"/>
  <c r="G74"/>
  <c r="K72"/>
  <c r="I69"/>
  <c r="K67"/>
  <c r="F66"/>
  <c r="L64"/>
  <c r="K63"/>
  <c r="L60"/>
  <c r="K59"/>
  <c r="L56"/>
  <c r="G55"/>
  <c r="F54"/>
  <c r="H52"/>
  <c r="G51"/>
  <c r="I49"/>
  <c r="K47"/>
  <c r="F46"/>
  <c r="H44"/>
  <c r="G43"/>
  <c r="K38"/>
  <c r="G39"/>
  <c r="I36"/>
  <c r="I35"/>
  <c r="I37"/>
  <c r="J34"/>
  <c r="G32"/>
  <c r="K28"/>
  <c r="F27"/>
  <c r="F29"/>
  <c r="F30"/>
  <c r="J24"/>
  <c r="L22"/>
  <c r="K16"/>
  <c r="I15"/>
  <c r="K13"/>
  <c r="F12"/>
  <c r="H57"/>
  <c r="H20"/>
  <c r="H21"/>
  <c r="H23"/>
  <c r="H10"/>
  <c r="H62"/>
  <c r="H58"/>
  <c r="J9"/>
  <c r="H7"/>
  <c r="L3"/>
  <c r="L3" i="32"/>
  <c r="L3" i="33"/>
  <c r="L3" i="5"/>
  <c r="H3" i="48"/>
  <c r="H3" i="32"/>
  <c r="H3" i="33"/>
  <c r="H3" i="5"/>
  <c r="J110" i="48"/>
  <c r="F110"/>
  <c r="I109"/>
  <c r="L108"/>
  <c r="H108"/>
  <c r="K107"/>
  <c r="G107"/>
  <c r="I106"/>
  <c r="K105"/>
  <c r="G105"/>
  <c r="J104"/>
  <c r="F104"/>
  <c r="I103"/>
  <c r="L102"/>
  <c r="H102"/>
  <c r="K101"/>
  <c r="G101"/>
  <c r="J100"/>
  <c r="F100"/>
  <c r="I99"/>
  <c r="L97"/>
  <c r="H97"/>
  <c r="K96"/>
  <c r="G96"/>
  <c r="J95"/>
  <c r="F95"/>
  <c r="I94"/>
  <c r="L93"/>
  <c r="L93" i="32"/>
  <c r="L93" i="33"/>
  <c r="L93" i="5"/>
  <c r="H93" i="48"/>
  <c r="H93" i="32"/>
  <c r="H93" i="33"/>
  <c r="H93" i="5"/>
  <c r="K92" i="48"/>
  <c r="K92" i="32"/>
  <c r="K92" i="33"/>
  <c r="K92" i="5"/>
  <c r="G92" i="48"/>
  <c r="G92" i="32"/>
  <c r="G92" i="33"/>
  <c r="G92" i="5"/>
  <c r="J91" i="48"/>
  <c r="J90" s="1"/>
  <c r="J91" i="32"/>
  <c r="J91" i="33"/>
  <c r="J91" i="5"/>
  <c r="F91" i="48"/>
  <c r="F91" i="32"/>
  <c r="F91" i="33"/>
  <c r="F91" i="5"/>
  <c r="I89" i="48"/>
  <c r="L88"/>
  <c r="H88"/>
  <c r="K87"/>
  <c r="K87" i="32"/>
  <c r="K87" i="33"/>
  <c r="K87" i="5"/>
  <c r="G87" i="48"/>
  <c r="G87" i="32"/>
  <c r="G87" i="33"/>
  <c r="G87" i="5"/>
  <c r="J86" i="48"/>
  <c r="J86" i="32"/>
  <c r="J86" i="33"/>
  <c r="J86" i="5"/>
  <c r="F86" i="48"/>
  <c r="F85" s="1"/>
  <c r="F86" i="32"/>
  <c r="F86" i="33"/>
  <c r="F86" i="5"/>
  <c r="I84" i="48"/>
  <c r="L83"/>
  <c r="L83" i="32"/>
  <c r="L83" i="33"/>
  <c r="L83" i="5"/>
  <c r="H83" i="48"/>
  <c r="H83" i="32"/>
  <c r="H83" i="33"/>
  <c r="H83" i="5"/>
  <c r="K82" i="48"/>
  <c r="K82" i="32"/>
  <c r="K82" i="33"/>
  <c r="K82" i="5"/>
  <c r="G82" i="48"/>
  <c r="G82" i="32"/>
  <c r="G82" i="33"/>
  <c r="G82" i="5"/>
  <c r="J81" i="48"/>
  <c r="J81" i="32"/>
  <c r="J81" i="33"/>
  <c r="J81" i="5"/>
  <c r="F81" i="48"/>
  <c r="F81" i="32"/>
  <c r="F81" i="33"/>
  <c r="F81" i="5"/>
  <c r="I80" i="48"/>
  <c r="I80" i="32"/>
  <c r="I80" i="33"/>
  <c r="I80" i="5"/>
  <c r="L79" i="48"/>
  <c r="L79" i="32"/>
  <c r="L79" i="33"/>
  <c r="L79" i="5"/>
  <c r="H79" i="48"/>
  <c r="H79" i="32"/>
  <c r="H79" i="33"/>
  <c r="H79" i="5"/>
  <c r="K77" i="48"/>
  <c r="G77"/>
  <c r="J75"/>
  <c r="F75"/>
  <c r="I74"/>
  <c r="K73"/>
  <c r="G73"/>
  <c r="L70"/>
  <c r="H70"/>
  <c r="K69"/>
  <c r="G69"/>
  <c r="J68"/>
  <c r="F68"/>
  <c r="I67"/>
  <c r="L66"/>
  <c r="H66"/>
  <c r="K65"/>
  <c r="G65"/>
  <c r="J64"/>
  <c r="F64"/>
  <c r="I63"/>
  <c r="K61"/>
  <c r="G61"/>
  <c r="J60"/>
  <c r="F60"/>
  <c r="I59"/>
  <c r="J56"/>
  <c r="F56"/>
  <c r="I55"/>
  <c r="L54"/>
  <c r="H54"/>
  <c r="K53"/>
  <c r="G53"/>
  <c r="J52"/>
  <c r="F52"/>
  <c r="I51"/>
  <c r="L50"/>
  <c r="H50"/>
  <c r="K49"/>
  <c r="G49"/>
  <c r="J48"/>
  <c r="F48"/>
  <c r="I47"/>
  <c r="L46"/>
  <c r="H46"/>
  <c r="K45"/>
  <c r="G45"/>
  <c r="J44"/>
  <c r="F44"/>
  <c r="I43"/>
  <c r="L41"/>
  <c r="H41"/>
  <c r="I38"/>
  <c r="K40"/>
  <c r="G40"/>
  <c r="I39"/>
  <c r="K36"/>
  <c r="K37"/>
  <c r="K35"/>
  <c r="G35"/>
  <c r="G37"/>
  <c r="G36"/>
  <c r="L34"/>
  <c r="H34"/>
  <c r="K33"/>
  <c r="G33"/>
  <c r="I32"/>
  <c r="L31"/>
  <c r="H31"/>
  <c r="I28"/>
  <c r="L30"/>
  <c r="L29"/>
  <c r="L27"/>
  <c r="H27"/>
  <c r="H30"/>
  <c r="H29"/>
  <c r="I26"/>
  <c r="L24"/>
  <c r="H24"/>
  <c r="J22"/>
  <c r="F22"/>
  <c r="K18"/>
  <c r="G18"/>
  <c r="J17"/>
  <c r="F17"/>
  <c r="I16"/>
  <c r="K15"/>
  <c r="G15"/>
  <c r="J14"/>
  <c r="F14"/>
  <c r="I13"/>
  <c r="L12"/>
  <c r="H12"/>
  <c r="K11"/>
  <c r="G11"/>
  <c r="J20"/>
  <c r="J10"/>
  <c r="J21"/>
  <c r="J23"/>
  <c r="J57"/>
  <c r="J58"/>
  <c r="J62"/>
  <c r="F23"/>
  <c r="F10"/>
  <c r="F21"/>
  <c r="F20"/>
  <c r="F58"/>
  <c r="F62"/>
  <c r="F57"/>
  <c r="L9"/>
  <c r="H9"/>
  <c r="K8"/>
  <c r="G8"/>
  <c r="J7"/>
  <c r="F7"/>
  <c r="I110"/>
  <c r="G108"/>
  <c r="F107"/>
  <c r="H106"/>
  <c r="J105"/>
  <c r="L103"/>
  <c r="G102"/>
  <c r="I100"/>
  <c r="K97"/>
  <c r="F96"/>
  <c r="H94"/>
  <c r="I91"/>
  <c r="I91" i="32"/>
  <c r="I91" i="33"/>
  <c r="I91" i="5"/>
  <c r="J87" i="48"/>
  <c r="J87" i="32"/>
  <c r="J87" i="33"/>
  <c r="J87" i="5"/>
  <c r="K79" i="48"/>
  <c r="K79" i="32"/>
  <c r="K79" i="33"/>
  <c r="K79" i="5"/>
  <c r="G79" i="48"/>
  <c r="G79" i="32"/>
  <c r="G79" i="33"/>
  <c r="G79" i="5"/>
  <c r="J77" i="48"/>
  <c r="F77"/>
  <c r="I75"/>
  <c r="L74"/>
  <c r="H74"/>
  <c r="J73"/>
  <c r="F73"/>
  <c r="L72"/>
  <c r="K70"/>
  <c r="G70"/>
  <c r="J69"/>
  <c r="F69"/>
  <c r="I68"/>
  <c r="L67"/>
  <c r="H67"/>
  <c r="K66"/>
  <c r="G66"/>
  <c r="J65"/>
  <c r="F65"/>
  <c r="I64"/>
  <c r="L63"/>
  <c r="H63"/>
  <c r="J61"/>
  <c r="F61"/>
  <c r="I60"/>
  <c r="L59"/>
  <c r="H59"/>
  <c r="I56"/>
  <c r="L55"/>
  <c r="H55"/>
  <c r="K54"/>
  <c r="G54"/>
  <c r="J53"/>
  <c r="F53"/>
  <c r="I52"/>
  <c r="L51"/>
  <c r="H51"/>
  <c r="K50"/>
  <c r="G50"/>
  <c r="J49"/>
  <c r="F49"/>
  <c r="I48"/>
  <c r="L47"/>
  <c r="H47"/>
  <c r="K46"/>
  <c r="G46"/>
  <c r="J45"/>
  <c r="F45"/>
  <c r="I44"/>
  <c r="L43"/>
  <c r="H43"/>
  <c r="K41"/>
  <c r="G41"/>
  <c r="L38"/>
  <c r="H38"/>
  <c r="J40"/>
  <c r="F40"/>
  <c r="L39"/>
  <c r="H39"/>
  <c r="J36"/>
  <c r="J35"/>
  <c r="J37"/>
  <c r="F35"/>
  <c r="F37"/>
  <c r="F36"/>
  <c r="K34"/>
  <c r="G34"/>
  <c r="J33"/>
  <c r="F33"/>
  <c r="L32"/>
  <c r="H32"/>
  <c r="K31"/>
  <c r="G31"/>
  <c r="L28"/>
  <c r="H28"/>
  <c r="K27"/>
  <c r="K29"/>
  <c r="K30"/>
  <c r="G29"/>
  <c r="G27"/>
  <c r="G30"/>
  <c r="L26"/>
  <c r="H26"/>
  <c r="H25" s="1"/>
  <c r="K24"/>
  <c r="G24"/>
  <c r="I22"/>
  <c r="J18"/>
  <c r="F18"/>
  <c r="I17"/>
  <c r="L16"/>
  <c r="H16"/>
  <c r="J15"/>
  <c r="F15"/>
  <c r="I14"/>
  <c r="L13"/>
  <c r="H13"/>
  <c r="K12"/>
  <c r="G12"/>
  <c r="J11"/>
  <c r="F11"/>
  <c r="I58"/>
  <c r="I57"/>
  <c r="I10"/>
  <c r="I20"/>
  <c r="I23"/>
  <c r="I21"/>
  <c r="I62"/>
  <c r="K9"/>
  <c r="G9"/>
  <c r="J8"/>
  <c r="F8"/>
  <c r="I7"/>
  <c r="J72"/>
  <c r="J71" s="1"/>
  <c r="I72"/>
  <c r="I71" s="1"/>
  <c r="H72"/>
  <c r="G72"/>
  <c r="G71" s="1"/>
  <c r="F72"/>
  <c r="D110" i="33"/>
  <c r="C110"/>
  <c r="B110"/>
  <c r="D109"/>
  <c r="C109"/>
  <c r="B109"/>
  <c r="D108"/>
  <c r="C108"/>
  <c r="B108"/>
  <c r="D107"/>
  <c r="C107"/>
  <c r="B107"/>
  <c r="D106"/>
  <c r="C106"/>
  <c r="B106"/>
  <c r="D105"/>
  <c r="C105"/>
  <c r="B105"/>
  <c r="D104"/>
  <c r="C104"/>
  <c r="B104"/>
  <c r="D103"/>
  <c r="C103"/>
  <c r="B103"/>
  <c r="D102"/>
  <c r="C102"/>
  <c r="B102"/>
  <c r="D101"/>
  <c r="C101"/>
  <c r="B101"/>
  <c r="D100"/>
  <c r="C100"/>
  <c r="B100"/>
  <c r="D99"/>
  <c r="C99"/>
  <c r="B99"/>
  <c r="D98"/>
  <c r="C98"/>
  <c r="B98"/>
  <c r="D97"/>
  <c r="C97"/>
  <c r="B97"/>
  <c r="D96"/>
  <c r="C96"/>
  <c r="B96"/>
  <c r="D95"/>
  <c r="C95"/>
  <c r="B95"/>
  <c r="D94"/>
  <c r="C94"/>
  <c r="B94"/>
  <c r="C93"/>
  <c r="B93"/>
  <c r="C92"/>
  <c r="B92"/>
  <c r="C91"/>
  <c r="B91"/>
  <c r="D90"/>
  <c r="C90"/>
  <c r="B90"/>
  <c r="D89"/>
  <c r="C89"/>
  <c r="B89"/>
  <c r="D88"/>
  <c r="C88"/>
  <c r="B88"/>
  <c r="C87"/>
  <c r="B87"/>
  <c r="C86"/>
  <c r="B86"/>
  <c r="D85"/>
  <c r="C85"/>
  <c r="B85"/>
  <c r="D84"/>
  <c r="C84"/>
  <c r="B84"/>
  <c r="C83"/>
  <c r="B83"/>
  <c r="C82"/>
  <c r="B82"/>
  <c r="C81"/>
  <c r="B81"/>
  <c r="C80"/>
  <c r="B80"/>
  <c r="C79"/>
  <c r="B79"/>
  <c r="D78"/>
  <c r="C78"/>
  <c r="B78"/>
  <c r="D77"/>
  <c r="C77"/>
  <c r="B77"/>
  <c r="D76"/>
  <c r="C76"/>
  <c r="B76"/>
  <c r="D75"/>
  <c r="C75"/>
  <c r="B75"/>
  <c r="D74"/>
  <c r="C74"/>
  <c r="B74"/>
  <c r="D73"/>
  <c r="C73"/>
  <c r="B73"/>
  <c r="D72"/>
  <c r="G72" s="1"/>
  <c r="C72"/>
  <c r="B72"/>
  <c r="D71"/>
  <c r="C71"/>
  <c r="B71"/>
  <c r="D70"/>
  <c r="C70"/>
  <c r="B70"/>
  <c r="D69"/>
  <c r="C69"/>
  <c r="B69"/>
  <c r="D68"/>
  <c r="C68"/>
  <c r="B68"/>
  <c r="D67"/>
  <c r="C67"/>
  <c r="B67"/>
  <c r="D66"/>
  <c r="C66"/>
  <c r="B66"/>
  <c r="D65"/>
  <c r="C65"/>
  <c r="B65"/>
  <c r="D64"/>
  <c r="C64"/>
  <c r="B64"/>
  <c r="D63"/>
  <c r="C63"/>
  <c r="B63"/>
  <c r="D62"/>
  <c r="C62"/>
  <c r="B62"/>
  <c r="D61"/>
  <c r="C61"/>
  <c r="B61"/>
  <c r="D60"/>
  <c r="C60"/>
  <c r="B60"/>
  <c r="D59"/>
  <c r="C59"/>
  <c r="B59"/>
  <c r="D58"/>
  <c r="C58"/>
  <c r="B58"/>
  <c r="D57"/>
  <c r="C57"/>
  <c r="B57"/>
  <c r="D56"/>
  <c r="C56"/>
  <c r="B56"/>
  <c r="D55"/>
  <c r="C55"/>
  <c r="B55"/>
  <c r="D54"/>
  <c r="C54"/>
  <c r="B54"/>
  <c r="D53"/>
  <c r="C53"/>
  <c r="B53"/>
  <c r="D52"/>
  <c r="C52"/>
  <c r="B52"/>
  <c r="D51"/>
  <c r="C51"/>
  <c r="B51"/>
  <c r="D50"/>
  <c r="C50"/>
  <c r="B50"/>
  <c r="D49"/>
  <c r="C49"/>
  <c r="B49"/>
  <c r="D48"/>
  <c r="C48"/>
  <c r="B48"/>
  <c r="D47"/>
  <c r="C47"/>
  <c r="B47"/>
  <c r="D46"/>
  <c r="C46"/>
  <c r="B46"/>
  <c r="D45"/>
  <c r="C45"/>
  <c r="B45"/>
  <c r="D44"/>
  <c r="C44"/>
  <c r="B44"/>
  <c r="D43"/>
  <c r="C43"/>
  <c r="B43"/>
  <c r="D42"/>
  <c r="C42"/>
  <c r="B42"/>
  <c r="D41"/>
  <c r="C41"/>
  <c r="B41"/>
  <c r="D40"/>
  <c r="C40"/>
  <c r="B40"/>
  <c r="D39"/>
  <c r="C39"/>
  <c r="B39"/>
  <c r="D38"/>
  <c r="C38"/>
  <c r="B38"/>
  <c r="D37"/>
  <c r="C37"/>
  <c r="B37"/>
  <c r="D36"/>
  <c r="C36"/>
  <c r="B36"/>
  <c r="D35"/>
  <c r="C35"/>
  <c r="B35"/>
  <c r="D34"/>
  <c r="C34"/>
  <c r="B34"/>
  <c r="D33"/>
  <c r="C33"/>
  <c r="B33"/>
  <c r="D32"/>
  <c r="C32"/>
  <c r="B32"/>
  <c r="D31"/>
  <c r="C31"/>
  <c r="B31"/>
  <c r="D30"/>
  <c r="C30"/>
  <c r="B30"/>
  <c r="D29"/>
  <c r="C29"/>
  <c r="B29"/>
  <c r="D28"/>
  <c r="C28"/>
  <c r="B28"/>
  <c r="D27"/>
  <c r="C27"/>
  <c r="B27"/>
  <c r="D26"/>
  <c r="C26"/>
  <c r="B26"/>
  <c r="D25"/>
  <c r="C25"/>
  <c r="B25"/>
  <c r="D24"/>
  <c r="C24"/>
  <c r="B24"/>
  <c r="D23"/>
  <c r="C23"/>
  <c r="B23"/>
  <c r="D22"/>
  <c r="C22"/>
  <c r="B22"/>
  <c r="D21"/>
  <c r="C21"/>
  <c r="B21"/>
  <c r="D20"/>
  <c r="C20"/>
  <c r="B20"/>
  <c r="D19"/>
  <c r="C19"/>
  <c r="B19"/>
  <c r="D18"/>
  <c r="C18"/>
  <c r="B18"/>
  <c r="D17"/>
  <c r="C17"/>
  <c r="B17"/>
  <c r="D16"/>
  <c r="C16"/>
  <c r="B16"/>
  <c r="D15"/>
  <c r="C15"/>
  <c r="B15"/>
  <c r="D14"/>
  <c r="C14"/>
  <c r="B14"/>
  <c r="D13"/>
  <c r="C13"/>
  <c r="B13"/>
  <c r="D12"/>
  <c r="C12"/>
  <c r="B12"/>
  <c r="D11"/>
  <c r="C11"/>
  <c r="B11"/>
  <c r="D10"/>
  <c r="C10"/>
  <c r="B10"/>
  <c r="D9"/>
  <c r="C9"/>
  <c r="B9"/>
  <c r="D8"/>
  <c r="C8"/>
  <c r="B8"/>
  <c r="D7"/>
  <c r="C7"/>
  <c r="B7"/>
  <c r="D6"/>
  <c r="C6"/>
  <c r="B6"/>
  <c r="D110" i="32"/>
  <c r="C110"/>
  <c r="B110"/>
  <c r="D109"/>
  <c r="C109"/>
  <c r="B109"/>
  <c r="D108"/>
  <c r="C108"/>
  <c r="B108"/>
  <c r="D107"/>
  <c r="C107"/>
  <c r="B107"/>
  <c r="D106"/>
  <c r="C106"/>
  <c r="B106"/>
  <c r="D105"/>
  <c r="C105"/>
  <c r="B105"/>
  <c r="D104"/>
  <c r="C104"/>
  <c r="B104"/>
  <c r="D103"/>
  <c r="C103"/>
  <c r="B103"/>
  <c r="D102"/>
  <c r="C102"/>
  <c r="B102"/>
  <c r="D101"/>
  <c r="C101"/>
  <c r="B101"/>
  <c r="D100"/>
  <c r="C100"/>
  <c r="B100"/>
  <c r="D99"/>
  <c r="C99"/>
  <c r="B99"/>
  <c r="C98"/>
  <c r="B98"/>
  <c r="D97"/>
  <c r="C97"/>
  <c r="B97"/>
  <c r="D96"/>
  <c r="C96"/>
  <c r="B96"/>
  <c r="D95"/>
  <c r="C95"/>
  <c r="B95"/>
  <c r="D94"/>
  <c r="C94"/>
  <c r="B94"/>
  <c r="C93"/>
  <c r="B93"/>
  <c r="C92"/>
  <c r="B92"/>
  <c r="C91"/>
  <c r="B91"/>
  <c r="D90"/>
  <c r="C90"/>
  <c r="B90"/>
  <c r="D89"/>
  <c r="C89"/>
  <c r="B89"/>
  <c r="D88"/>
  <c r="C88"/>
  <c r="B88"/>
  <c r="C87"/>
  <c r="B87"/>
  <c r="C86"/>
  <c r="B86"/>
  <c r="D85"/>
  <c r="C85"/>
  <c r="B85"/>
  <c r="D84"/>
  <c r="C84"/>
  <c r="B84"/>
  <c r="C83"/>
  <c r="B83"/>
  <c r="C82"/>
  <c r="B82"/>
  <c r="C81"/>
  <c r="B81"/>
  <c r="C80"/>
  <c r="B80"/>
  <c r="C79"/>
  <c r="B79"/>
  <c r="D78"/>
  <c r="C78"/>
  <c r="B78"/>
  <c r="D77"/>
  <c r="C77"/>
  <c r="B77"/>
  <c r="C76"/>
  <c r="B76"/>
  <c r="D75"/>
  <c r="C75"/>
  <c r="B75"/>
  <c r="D74"/>
  <c r="C74"/>
  <c r="B74"/>
  <c r="D73"/>
  <c r="C73"/>
  <c r="B73"/>
  <c r="D72"/>
  <c r="C72"/>
  <c r="B72"/>
  <c r="C71"/>
  <c r="B71"/>
  <c r="D70"/>
  <c r="C70"/>
  <c r="B70"/>
  <c r="D69"/>
  <c r="C69"/>
  <c r="B69"/>
  <c r="D68"/>
  <c r="C68"/>
  <c r="B68"/>
  <c r="D67"/>
  <c r="C67"/>
  <c r="B67"/>
  <c r="D66"/>
  <c r="C66"/>
  <c r="B66"/>
  <c r="D65"/>
  <c r="C65"/>
  <c r="B65"/>
  <c r="D64"/>
  <c r="C64"/>
  <c r="B64"/>
  <c r="D63"/>
  <c r="C63"/>
  <c r="B63"/>
  <c r="D62"/>
  <c r="C62"/>
  <c r="B62"/>
  <c r="D61"/>
  <c r="C61"/>
  <c r="B61"/>
  <c r="D60"/>
  <c r="C60"/>
  <c r="B60"/>
  <c r="D59"/>
  <c r="C59"/>
  <c r="B59"/>
  <c r="D58"/>
  <c r="C58"/>
  <c r="B58"/>
  <c r="D57"/>
  <c r="C57"/>
  <c r="B57"/>
  <c r="D56"/>
  <c r="C56"/>
  <c r="B56"/>
  <c r="D55"/>
  <c r="C55"/>
  <c r="B55"/>
  <c r="D54"/>
  <c r="C54"/>
  <c r="B54"/>
  <c r="D53"/>
  <c r="C53"/>
  <c r="B53"/>
  <c r="D52"/>
  <c r="C52"/>
  <c r="B52"/>
  <c r="D51"/>
  <c r="C51"/>
  <c r="B51"/>
  <c r="D50"/>
  <c r="C50"/>
  <c r="B50"/>
  <c r="D49"/>
  <c r="C49"/>
  <c r="B49"/>
  <c r="D48"/>
  <c r="C48"/>
  <c r="B48"/>
  <c r="D47"/>
  <c r="C47"/>
  <c r="B47"/>
  <c r="D46"/>
  <c r="C46"/>
  <c r="B46"/>
  <c r="D45"/>
  <c r="C45"/>
  <c r="B45"/>
  <c r="D44"/>
  <c r="C44"/>
  <c r="B44"/>
  <c r="D43"/>
  <c r="C43"/>
  <c r="B43"/>
  <c r="C42"/>
  <c r="B42"/>
  <c r="D41"/>
  <c r="C41"/>
  <c r="B41"/>
  <c r="D40"/>
  <c r="C40"/>
  <c r="B40"/>
  <c r="D39"/>
  <c r="C39"/>
  <c r="B39"/>
  <c r="D38"/>
  <c r="C38"/>
  <c r="B38"/>
  <c r="D37"/>
  <c r="C37"/>
  <c r="B37"/>
  <c r="D36"/>
  <c r="C36"/>
  <c r="B36"/>
  <c r="D35"/>
  <c r="C35"/>
  <c r="B35"/>
  <c r="D34"/>
  <c r="C34"/>
  <c r="B34"/>
  <c r="D33"/>
  <c r="C33"/>
  <c r="B33"/>
  <c r="D32"/>
  <c r="C32"/>
  <c r="B32"/>
  <c r="D31"/>
  <c r="C31"/>
  <c r="B31"/>
  <c r="D30"/>
  <c r="C30"/>
  <c r="B30"/>
  <c r="D29"/>
  <c r="C29"/>
  <c r="B29"/>
  <c r="D28"/>
  <c r="C28"/>
  <c r="B28"/>
  <c r="D27"/>
  <c r="C27"/>
  <c r="B27"/>
  <c r="D26"/>
  <c r="C26"/>
  <c r="B26"/>
  <c r="C25"/>
  <c r="B25"/>
  <c r="D24"/>
  <c r="C24"/>
  <c r="B24"/>
  <c r="D23"/>
  <c r="C23"/>
  <c r="B23"/>
  <c r="D22"/>
  <c r="C22"/>
  <c r="B22"/>
  <c r="D21"/>
  <c r="C21"/>
  <c r="B21"/>
  <c r="D20"/>
  <c r="C20"/>
  <c r="B20"/>
  <c r="C19"/>
  <c r="B19"/>
  <c r="D18"/>
  <c r="C18"/>
  <c r="B18"/>
  <c r="D17"/>
  <c r="C17"/>
  <c r="B17"/>
  <c r="D16"/>
  <c r="C16"/>
  <c r="B16"/>
  <c r="D15"/>
  <c r="C15"/>
  <c r="B15"/>
  <c r="D14"/>
  <c r="C14"/>
  <c r="B14"/>
  <c r="D13"/>
  <c r="C13"/>
  <c r="B13"/>
  <c r="D12"/>
  <c r="C12"/>
  <c r="B12"/>
  <c r="D11"/>
  <c r="C11"/>
  <c r="B11"/>
  <c r="D10"/>
  <c r="C10"/>
  <c r="B10"/>
  <c r="D9"/>
  <c r="C9"/>
  <c r="B9"/>
  <c r="D8"/>
  <c r="C8"/>
  <c r="B8"/>
  <c r="D7"/>
  <c r="C7"/>
  <c r="B7"/>
  <c r="C6"/>
  <c r="B6"/>
  <c r="F71" i="48" l="1"/>
  <c r="L21" i="33"/>
  <c r="K21"/>
  <c r="K23"/>
  <c r="L23"/>
  <c r="L27"/>
  <c r="K27"/>
  <c r="L29"/>
  <c r="K29"/>
  <c r="K35"/>
  <c r="L35"/>
  <c r="L37"/>
  <c r="K37"/>
  <c r="K39"/>
  <c r="L39"/>
  <c r="K41"/>
  <c r="L41"/>
  <c r="L57"/>
  <c r="K57"/>
  <c r="L10"/>
  <c r="K10"/>
  <c r="L20"/>
  <c r="K20"/>
  <c r="L26"/>
  <c r="K26"/>
  <c r="K30"/>
  <c r="L30"/>
  <c r="L36"/>
  <c r="K36"/>
  <c r="K40"/>
  <c r="L40"/>
  <c r="L58"/>
  <c r="K58"/>
  <c r="K62"/>
  <c r="L62"/>
  <c r="K74"/>
  <c r="L74"/>
  <c r="I72"/>
  <c r="J72"/>
  <c r="L20" i="32"/>
  <c r="K20"/>
  <c r="K27"/>
  <c r="L27"/>
  <c r="L29"/>
  <c r="K29"/>
  <c r="K35"/>
  <c r="L35"/>
  <c r="L37"/>
  <c r="K37"/>
  <c r="L39"/>
  <c r="K39"/>
  <c r="L41"/>
  <c r="K41"/>
  <c r="L58"/>
  <c r="K58"/>
  <c r="L62"/>
  <c r="K62"/>
  <c r="L10"/>
  <c r="K10"/>
  <c r="K21"/>
  <c r="L21"/>
  <c r="K23"/>
  <c r="L23"/>
  <c r="L26"/>
  <c r="K26"/>
  <c r="L30"/>
  <c r="K30"/>
  <c r="L36"/>
  <c r="K36"/>
  <c r="L40"/>
  <c r="K40"/>
  <c r="L57"/>
  <c r="K57"/>
  <c r="K74"/>
  <c r="L74"/>
  <c r="F19" i="48"/>
  <c r="J19"/>
  <c r="J85"/>
  <c r="K71"/>
  <c r="L71"/>
  <c r="H42"/>
  <c r="H19"/>
  <c r="H71"/>
  <c r="G78"/>
  <c r="I90"/>
  <c r="H78"/>
  <c r="F90"/>
  <c r="L98"/>
  <c r="H11" i="33"/>
  <c r="J11"/>
  <c r="I11"/>
  <c r="G11"/>
  <c r="L11"/>
  <c r="F11"/>
  <c r="K11"/>
  <c r="J27"/>
  <c r="I27"/>
  <c r="F27"/>
  <c r="H27"/>
  <c r="G27"/>
  <c r="I31"/>
  <c r="G31"/>
  <c r="L31"/>
  <c r="K31"/>
  <c r="F31"/>
  <c r="J31"/>
  <c r="H31"/>
  <c r="J43"/>
  <c r="H43"/>
  <c r="K43"/>
  <c r="F43"/>
  <c r="L43"/>
  <c r="G43"/>
  <c r="I43"/>
  <c r="J51"/>
  <c r="H51"/>
  <c r="G51"/>
  <c r="F51"/>
  <c r="L51"/>
  <c r="K51"/>
  <c r="I51"/>
  <c r="F59"/>
  <c r="H59"/>
  <c r="J59"/>
  <c r="L59"/>
  <c r="G59"/>
  <c r="K59"/>
  <c r="I59"/>
  <c r="F63"/>
  <c r="L63"/>
  <c r="G63"/>
  <c r="I63"/>
  <c r="J63"/>
  <c r="H63"/>
  <c r="K63"/>
  <c r="J67"/>
  <c r="H67"/>
  <c r="G67"/>
  <c r="K67"/>
  <c r="F67"/>
  <c r="L67"/>
  <c r="I67"/>
  <c r="I88"/>
  <c r="K88"/>
  <c r="G88"/>
  <c r="H88"/>
  <c r="J88"/>
  <c r="F88"/>
  <c r="L88"/>
  <c r="K97"/>
  <c r="H97"/>
  <c r="I97"/>
  <c r="J97"/>
  <c r="G97"/>
  <c r="F97"/>
  <c r="L97"/>
  <c r="I9"/>
  <c r="G9"/>
  <c r="J9"/>
  <c r="H9"/>
  <c r="K9"/>
  <c r="F9"/>
  <c r="L9"/>
  <c r="J13"/>
  <c r="L13"/>
  <c r="I13"/>
  <c r="F13"/>
  <c r="H13"/>
  <c r="G13"/>
  <c r="K13"/>
  <c r="I21"/>
  <c r="F21"/>
  <c r="G21"/>
  <c r="H21"/>
  <c r="J21"/>
  <c r="J29"/>
  <c r="I29"/>
  <c r="F29"/>
  <c r="H29"/>
  <c r="G29"/>
  <c r="I37"/>
  <c r="F37"/>
  <c r="G37"/>
  <c r="J37"/>
  <c r="H37"/>
  <c r="I41"/>
  <c r="F41"/>
  <c r="H41"/>
  <c r="G41"/>
  <c r="J41"/>
  <c r="L45"/>
  <c r="J45"/>
  <c r="G45"/>
  <c r="H45"/>
  <c r="F45"/>
  <c r="I45"/>
  <c r="K45"/>
  <c r="H49"/>
  <c r="F49"/>
  <c r="K49"/>
  <c r="L49"/>
  <c r="J49"/>
  <c r="I49"/>
  <c r="G49"/>
  <c r="L53"/>
  <c r="J53"/>
  <c r="I53"/>
  <c r="G53"/>
  <c r="H53"/>
  <c r="F53"/>
  <c r="K53"/>
  <c r="H73"/>
  <c r="F73"/>
  <c r="G73"/>
  <c r="L73"/>
  <c r="J73"/>
  <c r="I73"/>
  <c r="K73"/>
  <c r="F84"/>
  <c r="G84"/>
  <c r="J84"/>
  <c r="L84"/>
  <c r="H84"/>
  <c r="K84"/>
  <c r="I84"/>
  <c r="K95"/>
  <c r="L95"/>
  <c r="I95"/>
  <c r="H95"/>
  <c r="F95"/>
  <c r="G95"/>
  <c r="J95"/>
  <c r="F99"/>
  <c r="L99"/>
  <c r="H99"/>
  <c r="K99"/>
  <c r="I99"/>
  <c r="J99"/>
  <c r="G99"/>
  <c r="J103"/>
  <c r="H103"/>
  <c r="F103"/>
  <c r="L103"/>
  <c r="K103"/>
  <c r="G103"/>
  <c r="I103"/>
  <c r="L107"/>
  <c r="F107"/>
  <c r="I107"/>
  <c r="K107"/>
  <c r="H107"/>
  <c r="J107"/>
  <c r="G107"/>
  <c r="H8"/>
  <c r="F8"/>
  <c r="G8"/>
  <c r="L8"/>
  <c r="J8"/>
  <c r="I8"/>
  <c r="K8"/>
  <c r="I12"/>
  <c r="K12"/>
  <c r="J12"/>
  <c r="F12"/>
  <c r="H12"/>
  <c r="G12"/>
  <c r="L12"/>
  <c r="J16"/>
  <c r="H16"/>
  <c r="G16"/>
  <c r="F16"/>
  <c r="L16"/>
  <c r="K16"/>
  <c r="I16"/>
  <c r="F20"/>
  <c r="G20"/>
  <c r="H20"/>
  <c r="J20"/>
  <c r="I20"/>
  <c r="G24"/>
  <c r="H24"/>
  <c r="I24"/>
  <c r="K24"/>
  <c r="F24"/>
  <c r="J24"/>
  <c r="L24"/>
  <c r="F28"/>
  <c r="H28"/>
  <c r="G28"/>
  <c r="I28"/>
  <c r="J28"/>
  <c r="L28"/>
  <c r="K28"/>
  <c r="J32"/>
  <c r="H32"/>
  <c r="K32"/>
  <c r="G32"/>
  <c r="F32"/>
  <c r="L32"/>
  <c r="I32"/>
  <c r="H36"/>
  <c r="J36"/>
  <c r="I36"/>
  <c r="F36"/>
  <c r="G36"/>
  <c r="J40"/>
  <c r="I40"/>
  <c r="G40"/>
  <c r="H40"/>
  <c r="F40"/>
  <c r="K44"/>
  <c r="I44"/>
  <c r="H44"/>
  <c r="F44"/>
  <c r="G44"/>
  <c r="L44"/>
  <c r="J44"/>
  <c r="G48"/>
  <c r="J48"/>
  <c r="K48"/>
  <c r="I48"/>
  <c r="H48"/>
  <c r="L48"/>
  <c r="F48"/>
  <c r="K52"/>
  <c r="I52"/>
  <c r="F52"/>
  <c r="G52"/>
  <c r="L52"/>
  <c r="H52"/>
  <c r="J52"/>
  <c r="G56"/>
  <c r="H56"/>
  <c r="L56"/>
  <c r="J56"/>
  <c r="K56"/>
  <c r="I56"/>
  <c r="F56"/>
  <c r="G60"/>
  <c r="I60"/>
  <c r="L60"/>
  <c r="F60"/>
  <c r="K60"/>
  <c r="H60"/>
  <c r="J60"/>
  <c r="G64"/>
  <c r="L64"/>
  <c r="J64"/>
  <c r="K64"/>
  <c r="I64"/>
  <c r="H64"/>
  <c r="F64"/>
  <c r="K68"/>
  <c r="I68"/>
  <c r="F68"/>
  <c r="G68"/>
  <c r="H68"/>
  <c r="L68"/>
  <c r="J68"/>
  <c r="K72"/>
  <c r="L72"/>
  <c r="J89"/>
  <c r="K89"/>
  <c r="G89"/>
  <c r="I89"/>
  <c r="F89"/>
  <c r="L89"/>
  <c r="H89"/>
  <c r="J94"/>
  <c r="L94"/>
  <c r="H94"/>
  <c r="F94"/>
  <c r="G94"/>
  <c r="K94"/>
  <c r="I94"/>
  <c r="I102"/>
  <c r="G102"/>
  <c r="K102"/>
  <c r="J102"/>
  <c r="L102"/>
  <c r="F102"/>
  <c r="H102"/>
  <c r="J106"/>
  <c r="L106"/>
  <c r="I106"/>
  <c r="F106"/>
  <c r="H106"/>
  <c r="G106"/>
  <c r="K106"/>
  <c r="G110"/>
  <c r="I110"/>
  <c r="L110"/>
  <c r="H110"/>
  <c r="F110"/>
  <c r="K110"/>
  <c r="J110"/>
  <c r="H23"/>
  <c r="J23"/>
  <c r="I23"/>
  <c r="F23"/>
  <c r="G23"/>
  <c r="F47"/>
  <c r="L47"/>
  <c r="G47"/>
  <c r="K47"/>
  <c r="I47"/>
  <c r="J47"/>
  <c r="H47"/>
  <c r="H101"/>
  <c r="I101"/>
  <c r="K101"/>
  <c r="L101"/>
  <c r="J101"/>
  <c r="F101"/>
  <c r="G101"/>
  <c r="F109"/>
  <c r="H109"/>
  <c r="J109"/>
  <c r="G109"/>
  <c r="L109"/>
  <c r="K109"/>
  <c r="I109"/>
  <c r="G7"/>
  <c r="L7"/>
  <c r="F7"/>
  <c r="K7"/>
  <c r="I7"/>
  <c r="H7"/>
  <c r="J7"/>
  <c r="L15"/>
  <c r="F15"/>
  <c r="I15"/>
  <c r="K15"/>
  <c r="H15"/>
  <c r="J15"/>
  <c r="G15"/>
  <c r="G10"/>
  <c r="J10"/>
  <c r="H10"/>
  <c r="F10"/>
  <c r="I10"/>
  <c r="K14"/>
  <c r="L14"/>
  <c r="J14"/>
  <c r="G14"/>
  <c r="I14"/>
  <c r="H14"/>
  <c r="F14"/>
  <c r="L18"/>
  <c r="J18"/>
  <c r="G18"/>
  <c r="H18"/>
  <c r="F18"/>
  <c r="I18"/>
  <c r="K18"/>
  <c r="K22"/>
  <c r="K19" s="1"/>
  <c r="H22"/>
  <c r="H19" s="1"/>
  <c r="L22"/>
  <c r="F22"/>
  <c r="G22"/>
  <c r="G19" s="1"/>
  <c r="I22"/>
  <c r="J22"/>
  <c r="F26"/>
  <c r="H26"/>
  <c r="I26"/>
  <c r="G26"/>
  <c r="G30"/>
  <c r="I30"/>
  <c r="J30"/>
  <c r="F30"/>
  <c r="H30"/>
  <c r="G34"/>
  <c r="F34"/>
  <c r="H34"/>
  <c r="I34"/>
  <c r="K34"/>
  <c r="J34"/>
  <c r="L34"/>
  <c r="F38"/>
  <c r="L38"/>
  <c r="K38"/>
  <c r="J38"/>
  <c r="H38"/>
  <c r="G38"/>
  <c r="I38"/>
  <c r="K46"/>
  <c r="J46"/>
  <c r="H46"/>
  <c r="I46"/>
  <c r="G46"/>
  <c r="F46"/>
  <c r="L46"/>
  <c r="I50"/>
  <c r="G50"/>
  <c r="J50"/>
  <c r="F50"/>
  <c r="L50"/>
  <c r="K50"/>
  <c r="H50"/>
  <c r="K54"/>
  <c r="J54"/>
  <c r="F54"/>
  <c r="H54"/>
  <c r="I54"/>
  <c r="G54"/>
  <c r="L54"/>
  <c r="G58"/>
  <c r="F58"/>
  <c r="H58"/>
  <c r="J58"/>
  <c r="I58"/>
  <c r="I62"/>
  <c r="G62"/>
  <c r="F62"/>
  <c r="H62"/>
  <c r="J62"/>
  <c r="I66"/>
  <c r="G66"/>
  <c r="J66"/>
  <c r="L66"/>
  <c r="K66"/>
  <c r="F66"/>
  <c r="H66"/>
  <c r="K70"/>
  <c r="J70"/>
  <c r="F70"/>
  <c r="H70"/>
  <c r="I70"/>
  <c r="G70"/>
  <c r="L70"/>
  <c r="F74"/>
  <c r="H74"/>
  <c r="I74"/>
  <c r="J74"/>
  <c r="G74"/>
  <c r="H85"/>
  <c r="K85"/>
  <c r="G85"/>
  <c r="L85"/>
  <c r="L96"/>
  <c r="I96"/>
  <c r="G96"/>
  <c r="H96"/>
  <c r="J96"/>
  <c r="F96"/>
  <c r="K96"/>
  <c r="G100"/>
  <c r="H100"/>
  <c r="J100"/>
  <c r="K100"/>
  <c r="I100"/>
  <c r="L100"/>
  <c r="F100"/>
  <c r="K104"/>
  <c r="L104"/>
  <c r="H104"/>
  <c r="F104"/>
  <c r="G104"/>
  <c r="I104"/>
  <c r="J104"/>
  <c r="K108"/>
  <c r="F108"/>
  <c r="L108"/>
  <c r="I108"/>
  <c r="G108"/>
  <c r="J108"/>
  <c r="H108"/>
  <c r="F72"/>
  <c r="H72"/>
  <c r="G35"/>
  <c r="J35"/>
  <c r="H35"/>
  <c r="I35"/>
  <c r="F35"/>
  <c r="J39"/>
  <c r="H39"/>
  <c r="F39"/>
  <c r="G39"/>
  <c r="I39"/>
  <c r="F55"/>
  <c r="L55"/>
  <c r="I55"/>
  <c r="J55"/>
  <c r="H55"/>
  <c r="K55"/>
  <c r="G55"/>
  <c r="G75"/>
  <c r="H75"/>
  <c r="J75"/>
  <c r="K75"/>
  <c r="I75"/>
  <c r="L75"/>
  <c r="F75"/>
  <c r="L105"/>
  <c r="J105"/>
  <c r="I105"/>
  <c r="G105"/>
  <c r="H105"/>
  <c r="F105"/>
  <c r="K105"/>
  <c r="K17"/>
  <c r="K6" s="1"/>
  <c r="I17"/>
  <c r="L17"/>
  <c r="F17"/>
  <c r="G17"/>
  <c r="H17"/>
  <c r="J17"/>
  <c r="L33"/>
  <c r="F33"/>
  <c r="G33"/>
  <c r="H33"/>
  <c r="J33"/>
  <c r="I33"/>
  <c r="K33"/>
  <c r="J57"/>
  <c r="G57"/>
  <c r="I57"/>
  <c r="H57"/>
  <c r="F57"/>
  <c r="H61"/>
  <c r="J61"/>
  <c r="I61"/>
  <c r="G61"/>
  <c r="L61"/>
  <c r="F61"/>
  <c r="K61"/>
  <c r="H65"/>
  <c r="F65"/>
  <c r="K65"/>
  <c r="L65"/>
  <c r="J65"/>
  <c r="I65"/>
  <c r="G65"/>
  <c r="L69"/>
  <c r="J69"/>
  <c r="G69"/>
  <c r="H69"/>
  <c r="F69"/>
  <c r="I69"/>
  <c r="K69"/>
  <c r="H77"/>
  <c r="F77"/>
  <c r="I77"/>
  <c r="K77"/>
  <c r="L77"/>
  <c r="J77"/>
  <c r="G77"/>
  <c r="G78"/>
  <c r="K78"/>
  <c r="J85"/>
  <c r="F85"/>
  <c r="G6" i="48"/>
  <c r="F25"/>
  <c r="J25"/>
  <c r="J42"/>
  <c r="I78" i="33"/>
  <c r="G90" i="48"/>
  <c r="K90"/>
  <c r="F98"/>
  <c r="I19"/>
  <c r="J6"/>
  <c r="I42"/>
  <c r="H78" i="33"/>
  <c r="L78"/>
  <c r="F90"/>
  <c r="J90"/>
  <c r="H6" i="48"/>
  <c r="G42"/>
  <c r="H90" i="33"/>
  <c r="G98" i="48"/>
  <c r="G19"/>
  <c r="G25"/>
  <c r="K25"/>
  <c r="F78"/>
  <c r="F76" s="1"/>
  <c r="I90" i="33"/>
  <c r="I85" i="48"/>
  <c r="J78" i="33"/>
  <c r="L90" i="48"/>
  <c r="I6"/>
  <c r="L42"/>
  <c r="K78"/>
  <c r="K6"/>
  <c r="K19"/>
  <c r="F42"/>
  <c r="I78"/>
  <c r="G85"/>
  <c r="K85"/>
  <c r="G90" i="33"/>
  <c r="K90"/>
  <c r="J98" i="48"/>
  <c r="L19"/>
  <c r="F6"/>
  <c r="F5" s="1"/>
  <c r="I25"/>
  <c r="L25"/>
  <c r="L78"/>
  <c r="I98"/>
  <c r="H90"/>
  <c r="K42"/>
  <c r="F78" i="33"/>
  <c r="L85" i="48"/>
  <c r="K98"/>
  <c r="I85" i="33"/>
  <c r="H98" i="48"/>
  <c r="L6"/>
  <c r="J78"/>
  <c r="J76" s="1"/>
  <c r="H85"/>
  <c r="L90" i="33"/>
  <c r="F10" i="32"/>
  <c r="J10"/>
  <c r="G10"/>
  <c r="H10"/>
  <c r="I10"/>
  <c r="F14"/>
  <c r="J14"/>
  <c r="G14"/>
  <c r="K14"/>
  <c r="H14"/>
  <c r="L14"/>
  <c r="I14"/>
  <c r="H18"/>
  <c r="L18"/>
  <c r="I18"/>
  <c r="F18"/>
  <c r="J18"/>
  <c r="G18"/>
  <c r="K18"/>
  <c r="F21"/>
  <c r="J21"/>
  <c r="G21"/>
  <c r="H21"/>
  <c r="I21"/>
  <c r="G28"/>
  <c r="K28"/>
  <c r="H28"/>
  <c r="L28"/>
  <c r="I28"/>
  <c r="F28"/>
  <c r="J28"/>
  <c r="H32"/>
  <c r="L32"/>
  <c r="I32"/>
  <c r="F32"/>
  <c r="J32"/>
  <c r="G32"/>
  <c r="K32"/>
  <c r="H36"/>
  <c r="I36"/>
  <c r="F36"/>
  <c r="J36"/>
  <c r="G36"/>
  <c r="H40"/>
  <c r="I40"/>
  <c r="F40"/>
  <c r="J40"/>
  <c r="G40"/>
  <c r="F43"/>
  <c r="J43"/>
  <c r="G43"/>
  <c r="K43"/>
  <c r="H43"/>
  <c r="L43"/>
  <c r="I43"/>
  <c r="F47"/>
  <c r="J47"/>
  <c r="G47"/>
  <c r="K47"/>
  <c r="H47"/>
  <c r="L47"/>
  <c r="I47"/>
  <c r="I51"/>
  <c r="F51"/>
  <c r="J51"/>
  <c r="G51"/>
  <c r="K51"/>
  <c r="H51"/>
  <c r="L51"/>
  <c r="I55"/>
  <c r="F55"/>
  <c r="J55"/>
  <c r="G55"/>
  <c r="K55"/>
  <c r="H55"/>
  <c r="L55"/>
  <c r="H59"/>
  <c r="L59"/>
  <c r="I59"/>
  <c r="F59"/>
  <c r="J59"/>
  <c r="G59"/>
  <c r="K59"/>
  <c r="H63"/>
  <c r="L63"/>
  <c r="I63"/>
  <c r="F63"/>
  <c r="J63"/>
  <c r="G63"/>
  <c r="K63"/>
  <c r="H67"/>
  <c r="L67"/>
  <c r="I67"/>
  <c r="F67"/>
  <c r="J67"/>
  <c r="G67"/>
  <c r="K67"/>
  <c r="F74"/>
  <c r="J74"/>
  <c r="G74"/>
  <c r="H74"/>
  <c r="I74"/>
  <c r="H77"/>
  <c r="L77"/>
  <c r="I77"/>
  <c r="F77"/>
  <c r="J77"/>
  <c r="G77"/>
  <c r="K77"/>
  <c r="F84"/>
  <c r="J84"/>
  <c r="G84"/>
  <c r="K84"/>
  <c r="H84"/>
  <c r="L84"/>
  <c r="I84"/>
  <c r="G90"/>
  <c r="L90"/>
  <c r="J90"/>
  <c r="H90"/>
  <c r="K90"/>
  <c r="F90"/>
  <c r="I90"/>
  <c r="H95"/>
  <c r="L95"/>
  <c r="I95"/>
  <c r="F95"/>
  <c r="J95"/>
  <c r="G95"/>
  <c r="K95"/>
  <c r="G7"/>
  <c r="K7"/>
  <c r="H7"/>
  <c r="L7"/>
  <c r="I7"/>
  <c r="F7"/>
  <c r="J7"/>
  <c r="I9"/>
  <c r="F9"/>
  <c r="J9"/>
  <c r="H9"/>
  <c r="L9"/>
  <c r="G9"/>
  <c r="K9"/>
  <c r="G13"/>
  <c r="K13"/>
  <c r="H13"/>
  <c r="L13"/>
  <c r="I13"/>
  <c r="F13"/>
  <c r="J13"/>
  <c r="F17"/>
  <c r="J17"/>
  <c r="G17"/>
  <c r="K17"/>
  <c r="H17"/>
  <c r="L17"/>
  <c r="I17"/>
  <c r="G20"/>
  <c r="H20"/>
  <c r="I20"/>
  <c r="F20"/>
  <c r="J20"/>
  <c r="G24"/>
  <c r="K24"/>
  <c r="H24"/>
  <c r="L24"/>
  <c r="I24"/>
  <c r="F24"/>
  <c r="J24"/>
  <c r="H27"/>
  <c r="I27"/>
  <c r="F27"/>
  <c r="J27"/>
  <c r="G27"/>
  <c r="H31"/>
  <c r="L31"/>
  <c r="I31"/>
  <c r="F31"/>
  <c r="J31"/>
  <c r="G31"/>
  <c r="K31"/>
  <c r="I35"/>
  <c r="F35"/>
  <c r="J35"/>
  <c r="G35"/>
  <c r="H35"/>
  <c r="I39"/>
  <c r="F39"/>
  <c r="J39"/>
  <c r="G39"/>
  <c r="H39"/>
  <c r="G46"/>
  <c r="K46"/>
  <c r="H46"/>
  <c r="L46"/>
  <c r="I46"/>
  <c r="F46"/>
  <c r="J46"/>
  <c r="G50"/>
  <c r="K50"/>
  <c r="H50"/>
  <c r="L50"/>
  <c r="F50"/>
  <c r="J50"/>
  <c r="I50"/>
  <c r="F54"/>
  <c r="J54"/>
  <c r="G54"/>
  <c r="K54"/>
  <c r="H54"/>
  <c r="L54"/>
  <c r="I54"/>
  <c r="I58"/>
  <c r="F58"/>
  <c r="J58"/>
  <c r="G58"/>
  <c r="H58"/>
  <c r="I62"/>
  <c r="F62"/>
  <c r="J62"/>
  <c r="G62"/>
  <c r="H62"/>
  <c r="I66"/>
  <c r="F66"/>
  <c r="J66"/>
  <c r="G66"/>
  <c r="K66"/>
  <c r="H66"/>
  <c r="L66"/>
  <c r="I70"/>
  <c r="F70"/>
  <c r="J70"/>
  <c r="G70"/>
  <c r="K70"/>
  <c r="H70"/>
  <c r="L70"/>
  <c r="G73"/>
  <c r="K73"/>
  <c r="H73"/>
  <c r="L73"/>
  <c r="I73"/>
  <c r="F73"/>
  <c r="J73"/>
  <c r="I89"/>
  <c r="F89"/>
  <c r="J89"/>
  <c r="G89"/>
  <c r="K89"/>
  <c r="H89"/>
  <c r="L89"/>
  <c r="I94"/>
  <c r="F94"/>
  <c r="J94"/>
  <c r="G94"/>
  <c r="K94"/>
  <c r="H94"/>
  <c r="L94"/>
  <c r="F8"/>
  <c r="J8"/>
  <c r="G8"/>
  <c r="K8"/>
  <c r="H8"/>
  <c r="L8"/>
  <c r="I8"/>
  <c r="I12"/>
  <c r="G12"/>
  <c r="K12"/>
  <c r="F12"/>
  <c r="H12"/>
  <c r="J12"/>
  <c r="L12"/>
  <c r="G16"/>
  <c r="K16"/>
  <c r="H16"/>
  <c r="L16"/>
  <c r="I16"/>
  <c r="F16"/>
  <c r="J16"/>
  <c r="H23"/>
  <c r="I23"/>
  <c r="F23"/>
  <c r="J23"/>
  <c r="G23"/>
  <c r="I26"/>
  <c r="F26"/>
  <c r="G26"/>
  <c r="H26"/>
  <c r="I30"/>
  <c r="F30"/>
  <c r="J30"/>
  <c r="G30"/>
  <c r="H30"/>
  <c r="F34"/>
  <c r="J34"/>
  <c r="G34"/>
  <c r="K34"/>
  <c r="H34"/>
  <c r="L34"/>
  <c r="I34"/>
  <c r="F38"/>
  <c r="J38"/>
  <c r="G38"/>
  <c r="K38"/>
  <c r="H38"/>
  <c r="L38"/>
  <c r="I38"/>
  <c r="H45"/>
  <c r="L45"/>
  <c r="I45"/>
  <c r="F45"/>
  <c r="J45"/>
  <c r="G45"/>
  <c r="K45"/>
  <c r="H49"/>
  <c r="L49"/>
  <c r="I49"/>
  <c r="F49"/>
  <c r="J49"/>
  <c r="G49"/>
  <c r="K49"/>
  <c r="G53"/>
  <c r="K53"/>
  <c r="H53"/>
  <c r="L53"/>
  <c r="I53"/>
  <c r="F53"/>
  <c r="J53"/>
  <c r="F57"/>
  <c r="J57"/>
  <c r="G57"/>
  <c r="H57"/>
  <c r="I57"/>
  <c r="F61"/>
  <c r="J61"/>
  <c r="G61"/>
  <c r="K61"/>
  <c r="H61"/>
  <c r="L61"/>
  <c r="I61"/>
  <c r="F65"/>
  <c r="J65"/>
  <c r="G65"/>
  <c r="K65"/>
  <c r="I65"/>
  <c r="H65"/>
  <c r="L65"/>
  <c r="F69"/>
  <c r="J69"/>
  <c r="G69"/>
  <c r="K69"/>
  <c r="H69"/>
  <c r="L69"/>
  <c r="I69"/>
  <c r="H72"/>
  <c r="L72"/>
  <c r="I72"/>
  <c r="F72"/>
  <c r="J72"/>
  <c r="G72"/>
  <c r="K72"/>
  <c r="F88"/>
  <c r="J88"/>
  <c r="G88"/>
  <c r="K88"/>
  <c r="H88"/>
  <c r="L88"/>
  <c r="I88"/>
  <c r="F97"/>
  <c r="J97"/>
  <c r="H97"/>
  <c r="G97"/>
  <c r="K97"/>
  <c r="L97"/>
  <c r="I97"/>
  <c r="I11"/>
  <c r="F11"/>
  <c r="J11"/>
  <c r="G11"/>
  <c r="K11"/>
  <c r="H11"/>
  <c r="L11"/>
  <c r="I15"/>
  <c r="F15"/>
  <c r="J15"/>
  <c r="H15"/>
  <c r="L15"/>
  <c r="G15"/>
  <c r="K15"/>
  <c r="I22"/>
  <c r="F22"/>
  <c r="J22"/>
  <c r="G22"/>
  <c r="K22"/>
  <c r="K19" s="1"/>
  <c r="H22"/>
  <c r="L22"/>
  <c r="L19" s="1"/>
  <c r="F29"/>
  <c r="J29"/>
  <c r="G29"/>
  <c r="H29"/>
  <c r="I29"/>
  <c r="G33"/>
  <c r="K33"/>
  <c r="H33"/>
  <c r="L33"/>
  <c r="I33"/>
  <c r="F33"/>
  <c r="J33"/>
  <c r="G37"/>
  <c r="H37"/>
  <c r="I37"/>
  <c r="F37"/>
  <c r="J37"/>
  <c r="G41"/>
  <c r="H41"/>
  <c r="I41"/>
  <c r="F41"/>
  <c r="J41"/>
  <c r="I44"/>
  <c r="F44"/>
  <c r="J44"/>
  <c r="G44"/>
  <c r="K44"/>
  <c r="H44"/>
  <c r="L44"/>
  <c r="I48"/>
  <c r="F48"/>
  <c r="J48"/>
  <c r="G48"/>
  <c r="K48"/>
  <c r="H48"/>
  <c r="L48"/>
  <c r="H52"/>
  <c r="L52"/>
  <c r="I52"/>
  <c r="F52"/>
  <c r="J52"/>
  <c r="G52"/>
  <c r="K52"/>
  <c r="H56"/>
  <c r="L56"/>
  <c r="I56"/>
  <c r="G56"/>
  <c r="K56"/>
  <c r="F56"/>
  <c r="J56"/>
  <c r="G60"/>
  <c r="K60"/>
  <c r="H60"/>
  <c r="L60"/>
  <c r="I60"/>
  <c r="F60"/>
  <c r="J60"/>
  <c r="G64"/>
  <c r="K64"/>
  <c r="H64"/>
  <c r="L64"/>
  <c r="I64"/>
  <c r="F64"/>
  <c r="J64"/>
  <c r="G68"/>
  <c r="K68"/>
  <c r="H68"/>
  <c r="L68"/>
  <c r="I68"/>
  <c r="F68"/>
  <c r="J68"/>
  <c r="I75"/>
  <c r="F75"/>
  <c r="J75"/>
  <c r="G75"/>
  <c r="K75"/>
  <c r="H75"/>
  <c r="L75"/>
  <c r="H78"/>
  <c r="K78"/>
  <c r="I78"/>
  <c r="G78"/>
  <c r="J78"/>
  <c r="L78"/>
  <c r="F78"/>
  <c r="H85"/>
  <c r="I85"/>
  <c r="G85"/>
  <c r="J85"/>
  <c r="F85"/>
  <c r="L85"/>
  <c r="K85"/>
  <c r="G96"/>
  <c r="K96"/>
  <c r="H96"/>
  <c r="L96"/>
  <c r="I96"/>
  <c r="F96"/>
  <c r="J96"/>
  <c r="D62" i="30"/>
  <c r="D60"/>
  <c r="D59"/>
  <c r="D58"/>
  <c r="D56"/>
  <c r="D55"/>
  <c r="D54"/>
  <c r="D53"/>
  <c r="D52"/>
  <c r="D50"/>
  <c r="D49"/>
  <c r="D48"/>
  <c r="D47"/>
  <c r="D46"/>
  <c r="D45"/>
  <c r="D44"/>
  <c r="D43"/>
  <c r="D42"/>
  <c r="D41"/>
  <c r="D40"/>
  <c r="D39"/>
  <c r="D38"/>
  <c r="D37"/>
  <c r="D36"/>
  <c r="D35"/>
  <c r="D34"/>
  <c r="D33"/>
  <c r="D32"/>
  <c r="D31"/>
  <c r="D30"/>
  <c r="D29"/>
  <c r="D28"/>
  <c r="D27"/>
  <c r="D26"/>
  <c r="D25"/>
  <c r="D24"/>
  <c r="D23"/>
  <c r="D22"/>
  <c r="D21"/>
  <c r="D20"/>
  <c r="D19"/>
  <c r="D18"/>
  <c r="D17"/>
  <c r="D16"/>
  <c r="D15"/>
  <c r="D14"/>
  <c r="D13"/>
  <c r="D12"/>
  <c r="D11"/>
  <c r="D10"/>
  <c r="D9"/>
  <c r="D8"/>
  <c r="D7"/>
  <c r="D6"/>
  <c r="D5"/>
  <c r="I76" i="48" l="1"/>
  <c r="I71" i="33"/>
  <c r="H76" i="48"/>
  <c r="K71" i="32"/>
  <c r="K71" i="33"/>
  <c r="K76" i="48"/>
  <c r="F98" i="33"/>
  <c r="K98"/>
  <c r="G98"/>
  <c r="H6"/>
  <c r="I5" i="48"/>
  <c r="F76" i="33"/>
  <c r="J42"/>
  <c r="K42"/>
  <c r="G25"/>
  <c r="F25"/>
  <c r="J6"/>
  <c r="K25"/>
  <c r="G76" i="48"/>
  <c r="J76" i="33"/>
  <c r="I76"/>
  <c r="J98"/>
  <c r="I42"/>
  <c r="H25"/>
  <c r="F19"/>
  <c r="J71"/>
  <c r="J25"/>
  <c r="I98"/>
  <c r="H98"/>
  <c r="G71"/>
  <c r="G42"/>
  <c r="F42"/>
  <c r="H42"/>
  <c r="I25"/>
  <c r="J19"/>
  <c r="I19"/>
  <c r="L19"/>
  <c r="I6"/>
  <c r="F6"/>
  <c r="G6"/>
  <c r="L71"/>
  <c r="L71" i="32"/>
  <c r="L76" i="48"/>
  <c r="L5" s="1"/>
  <c r="L25" i="33"/>
  <c r="L98"/>
  <c r="L42"/>
  <c r="L6"/>
  <c r="H5" i="48"/>
  <c r="G5"/>
  <c r="J5"/>
  <c r="F63" i="31"/>
  <c r="H71" i="33"/>
  <c r="L76"/>
  <c r="H76"/>
  <c r="F71"/>
  <c r="F5" s="1"/>
  <c r="K76"/>
  <c r="K5" i="48"/>
  <c r="G76" i="33"/>
  <c r="I76" i="32"/>
  <c r="H71"/>
  <c r="H25"/>
  <c r="G25"/>
  <c r="F25"/>
  <c r="I25"/>
  <c r="H19"/>
  <c r="G19"/>
  <c r="L6"/>
  <c r="F76"/>
  <c r="H42"/>
  <c r="L25"/>
  <c r="H76"/>
  <c r="G71"/>
  <c r="J71"/>
  <c r="J25"/>
  <c r="J19"/>
  <c r="H6"/>
  <c r="L76"/>
  <c r="K42"/>
  <c r="F71"/>
  <c r="I71"/>
  <c r="F19"/>
  <c r="I19"/>
  <c r="J6"/>
  <c r="K6"/>
  <c r="K76"/>
  <c r="I42"/>
  <c r="G42"/>
  <c r="J42"/>
  <c r="K25"/>
  <c r="F6"/>
  <c r="I6"/>
  <c r="G6"/>
  <c r="G76"/>
  <c r="J76"/>
  <c r="L42"/>
  <c r="F42"/>
  <c r="G61" i="31"/>
  <c r="F59"/>
  <c r="E60"/>
  <c r="E59"/>
  <c r="F61"/>
  <c r="G60"/>
  <c r="E61"/>
  <c r="F60"/>
  <c r="D63"/>
  <c r="G59"/>
  <c r="E63"/>
  <c r="D60"/>
  <c r="D61"/>
  <c r="D59"/>
  <c r="F54"/>
  <c r="F55"/>
  <c r="F56"/>
  <c r="F57"/>
  <c r="F53"/>
  <c r="G54"/>
  <c r="G55"/>
  <c r="G56"/>
  <c r="G57"/>
  <c r="G53"/>
  <c r="E54"/>
  <c r="E55"/>
  <c r="E56"/>
  <c r="E57"/>
  <c r="E53"/>
  <c r="D54"/>
  <c r="D55"/>
  <c r="D56"/>
  <c r="D57"/>
  <c r="D53"/>
  <c r="E51"/>
  <c r="E50"/>
  <c r="E49"/>
  <c r="E48"/>
  <c r="E47"/>
  <c r="E46"/>
  <c r="E42"/>
  <c r="E41"/>
  <c r="E38"/>
  <c r="D51"/>
  <c r="D50"/>
  <c r="D49"/>
  <c r="D48"/>
  <c r="D47"/>
  <c r="D46"/>
  <c r="D42"/>
  <c r="D41"/>
  <c r="D38"/>
  <c r="E45"/>
  <c r="E44"/>
  <c r="E43"/>
  <c r="E40"/>
  <c r="E39"/>
  <c r="E34"/>
  <c r="E35"/>
  <c r="E36"/>
  <c r="E37"/>
  <c r="E33"/>
  <c r="D40"/>
  <c r="D39"/>
  <c r="E12"/>
  <c r="E14"/>
  <c r="E15"/>
  <c r="E16"/>
  <c r="E24"/>
  <c r="E25"/>
  <c r="E26"/>
  <c r="E28"/>
  <c r="E29"/>
  <c r="E30"/>
  <c r="E31"/>
  <c r="D12"/>
  <c r="D14"/>
  <c r="D15"/>
  <c r="D16"/>
  <c r="D24"/>
  <c r="D25"/>
  <c r="D26"/>
  <c r="D28"/>
  <c r="D29"/>
  <c r="D30"/>
  <c r="D31"/>
  <c r="D6"/>
  <c r="E6"/>
  <c r="B63"/>
  <c r="B61"/>
  <c r="B60"/>
  <c r="B59"/>
  <c r="B57"/>
  <c r="B56"/>
  <c r="B55"/>
  <c r="B54"/>
  <c r="B53"/>
  <c r="B51"/>
  <c r="B50"/>
  <c r="B49"/>
  <c r="B48"/>
  <c r="B47"/>
  <c r="B46"/>
  <c r="C45"/>
  <c r="B45"/>
  <c r="C44"/>
  <c r="B44"/>
  <c r="C43"/>
  <c r="B43"/>
  <c r="B42"/>
  <c r="B41"/>
  <c r="C40"/>
  <c r="B40"/>
  <c r="C39"/>
  <c r="B39"/>
  <c r="B38"/>
  <c r="C37"/>
  <c r="B37"/>
  <c r="C36"/>
  <c r="B36"/>
  <c r="C35"/>
  <c r="B35"/>
  <c r="C34"/>
  <c r="B34"/>
  <c r="C33"/>
  <c r="B33"/>
  <c r="B32"/>
  <c r="B31"/>
  <c r="B30"/>
  <c r="B29"/>
  <c r="B28"/>
  <c r="B27"/>
  <c r="B26"/>
  <c r="B25"/>
  <c r="B24"/>
  <c r="B23"/>
  <c r="B22"/>
  <c r="B21"/>
  <c r="B20"/>
  <c r="B19"/>
  <c r="B18"/>
  <c r="B17"/>
  <c r="B16"/>
  <c r="B15"/>
  <c r="B14"/>
  <c r="B13"/>
  <c r="B12"/>
  <c r="B11"/>
  <c r="B10"/>
  <c r="B9"/>
  <c r="B8"/>
  <c r="B7"/>
  <c r="B6"/>
  <c r="B54" i="30"/>
  <c r="B53"/>
  <c r="B52"/>
  <c r="B50"/>
  <c r="B49"/>
  <c r="B48"/>
  <c r="B47"/>
  <c r="B46"/>
  <c r="B45"/>
  <c r="D45" i="31"/>
  <c r="C44" i="30"/>
  <c r="B44"/>
  <c r="D44" i="31"/>
  <c r="C43" i="30"/>
  <c r="B43"/>
  <c r="D43" i="31"/>
  <c r="C42" i="30"/>
  <c r="B42"/>
  <c r="B41"/>
  <c r="B40"/>
  <c r="C39"/>
  <c r="B39"/>
  <c r="C38"/>
  <c r="B38"/>
  <c r="B37"/>
  <c r="D37" i="31"/>
  <c r="C36" i="30"/>
  <c r="B36"/>
  <c r="D36" i="31"/>
  <c r="C35" i="30"/>
  <c r="B35"/>
  <c r="D35" i="31"/>
  <c r="C34" i="30"/>
  <c r="B34"/>
  <c r="D34" i="31"/>
  <c r="C33" i="30"/>
  <c r="B33"/>
  <c r="C32"/>
  <c r="B32"/>
  <c r="D32" i="31"/>
  <c r="B31" i="30"/>
  <c r="B60"/>
  <c r="B59"/>
  <c r="B58"/>
  <c r="B30"/>
  <c r="B29"/>
  <c r="B28"/>
  <c r="B27"/>
  <c r="D27" i="31"/>
  <c r="B26" i="30"/>
  <c r="B25"/>
  <c r="B24"/>
  <c r="B23"/>
  <c r="D23" i="31"/>
  <c r="B22" i="30"/>
  <c r="E22" i="31"/>
  <c r="B21" i="30"/>
  <c r="E21" i="31"/>
  <c r="B20" i="30"/>
  <c r="D20" i="31"/>
  <c r="B19" i="30"/>
  <c r="D19" i="31"/>
  <c r="B18" i="30"/>
  <c r="E18" i="31"/>
  <c r="B17" i="30"/>
  <c r="E17" i="31"/>
  <c r="B16" i="30"/>
  <c r="B15"/>
  <c r="B62"/>
  <c r="B14"/>
  <c r="B13"/>
  <c r="E13" i="31"/>
  <c r="B12" i="30"/>
  <c r="B11"/>
  <c r="B56"/>
  <c r="D11" i="31"/>
  <c r="B10" i="30"/>
  <c r="E10" i="31"/>
  <c r="B9" i="30"/>
  <c r="E9" i="31"/>
  <c r="B8" i="30"/>
  <c r="D8" i="31"/>
  <c r="B7" i="30"/>
  <c r="D7" i="31"/>
  <c r="B6" i="30"/>
  <c r="B5"/>
  <c r="B55"/>
  <c r="C44" i="29"/>
  <c r="B44"/>
  <c r="C43"/>
  <c r="B43"/>
  <c r="C42"/>
  <c r="B42"/>
  <c r="C41"/>
  <c r="B41"/>
  <c r="C40"/>
  <c r="B40"/>
  <c r="C39"/>
  <c r="B39"/>
  <c r="C38"/>
  <c r="B38"/>
  <c r="C37"/>
  <c r="B37"/>
  <c r="C36"/>
  <c r="B36"/>
  <c r="C35"/>
  <c r="B35"/>
  <c r="C34"/>
  <c r="B34"/>
  <c r="C33"/>
  <c r="B33"/>
  <c r="C32"/>
  <c r="B32"/>
  <c r="C31"/>
  <c r="B31"/>
  <c r="C30"/>
  <c r="B30"/>
  <c r="C29"/>
  <c r="B29"/>
  <c r="C28"/>
  <c r="B28"/>
  <c r="C27"/>
  <c r="B27"/>
  <c r="C26"/>
  <c r="B26"/>
  <c r="C25"/>
  <c r="B25"/>
  <c r="C24"/>
  <c r="B24"/>
  <c r="C23"/>
  <c r="B23"/>
  <c r="C22"/>
  <c r="B22"/>
  <c r="C21"/>
  <c r="B21"/>
  <c r="C20"/>
  <c r="B20"/>
  <c r="C19"/>
  <c r="B19"/>
  <c r="C18"/>
  <c r="B18"/>
  <c r="C17"/>
  <c r="B17"/>
  <c r="C16"/>
  <c r="B16"/>
  <c r="C15"/>
  <c r="B15"/>
  <c r="C14"/>
  <c r="B14"/>
  <c r="C13"/>
  <c r="B13"/>
  <c r="C12"/>
  <c r="B12"/>
  <c r="C11"/>
  <c r="B11"/>
  <c r="C10"/>
  <c r="B10"/>
  <c r="C9"/>
  <c r="B9"/>
  <c r="C8"/>
  <c r="B8"/>
  <c r="C7"/>
  <c r="B7"/>
  <c r="C6"/>
  <c r="B6"/>
  <c r="C5"/>
  <c r="B5"/>
  <c r="B38" i="25"/>
  <c r="D5" i="28"/>
  <c r="D6"/>
  <c r="D7"/>
  <c r="D8"/>
  <c r="D9"/>
  <c r="D10"/>
  <c r="D11"/>
  <c r="D12"/>
  <c r="D13"/>
  <c r="D14"/>
  <c r="D15"/>
  <c r="D16"/>
  <c r="D17"/>
  <c r="H17" i="29" s="1"/>
  <c r="D18" i="28"/>
  <c r="D19"/>
  <c r="D20"/>
  <c r="D21"/>
  <c r="H21" i="29" s="1"/>
  <c r="D22" i="28"/>
  <c r="D23"/>
  <c r="D24"/>
  <c r="D25"/>
  <c r="H25" i="29" s="1"/>
  <c r="D26" i="28"/>
  <c r="D27"/>
  <c r="D28"/>
  <c r="D29"/>
  <c r="H29" i="29" s="1"/>
  <c r="D30" i="28"/>
  <c r="D31"/>
  <c r="D32"/>
  <c r="D33"/>
  <c r="H33" i="29" s="1"/>
  <c r="D34" i="28"/>
  <c r="D35"/>
  <c r="D36"/>
  <c r="D37"/>
  <c r="H37" i="29" s="1"/>
  <c r="D38" i="28"/>
  <c r="D39"/>
  <c r="D40"/>
  <c r="D41"/>
  <c r="H41" i="29" s="1"/>
  <c r="D42" i="28"/>
  <c r="D43"/>
  <c r="D44"/>
  <c r="D3"/>
  <c r="B6" i="5"/>
  <c r="C6"/>
  <c r="D6"/>
  <c r="B7"/>
  <c r="C7"/>
  <c r="D7"/>
  <c r="B8"/>
  <c r="C8"/>
  <c r="D8"/>
  <c r="B15"/>
  <c r="C15"/>
  <c r="D15"/>
  <c r="B16"/>
  <c r="C16"/>
  <c r="D16"/>
  <c r="B18"/>
  <c r="C18"/>
  <c r="D18"/>
  <c r="D9"/>
  <c r="B19"/>
  <c r="C19"/>
  <c r="D19"/>
  <c r="B22"/>
  <c r="C22"/>
  <c r="D22"/>
  <c r="B24"/>
  <c r="C24"/>
  <c r="D24"/>
  <c r="B25"/>
  <c r="C25"/>
  <c r="D25"/>
  <c r="B32"/>
  <c r="C32"/>
  <c r="D32"/>
  <c r="B42"/>
  <c r="C42"/>
  <c r="D42"/>
  <c r="B44"/>
  <c r="C44"/>
  <c r="D44"/>
  <c r="B45"/>
  <c r="C45"/>
  <c r="D45"/>
  <c r="B46"/>
  <c r="C46"/>
  <c r="D46"/>
  <c r="B47"/>
  <c r="C47"/>
  <c r="D47"/>
  <c r="B48"/>
  <c r="C48"/>
  <c r="D48"/>
  <c r="B49"/>
  <c r="C49"/>
  <c r="D49"/>
  <c r="B50"/>
  <c r="C50"/>
  <c r="D50"/>
  <c r="B51"/>
  <c r="C51"/>
  <c r="D51"/>
  <c r="B52"/>
  <c r="C52"/>
  <c r="D52"/>
  <c r="B53"/>
  <c r="C53"/>
  <c r="D53"/>
  <c r="B55"/>
  <c r="C55"/>
  <c r="D55"/>
  <c r="B56"/>
  <c r="C56"/>
  <c r="D56"/>
  <c r="B59"/>
  <c r="C59"/>
  <c r="D59"/>
  <c r="B60"/>
  <c r="C60"/>
  <c r="D60"/>
  <c r="B61"/>
  <c r="C61"/>
  <c r="D61"/>
  <c r="B63"/>
  <c r="C63"/>
  <c r="D63"/>
  <c r="B64"/>
  <c r="C64"/>
  <c r="D64"/>
  <c r="B65"/>
  <c r="C65"/>
  <c r="D65"/>
  <c r="B66"/>
  <c r="C66"/>
  <c r="D66"/>
  <c r="B67"/>
  <c r="C67"/>
  <c r="D67"/>
  <c r="B68"/>
  <c r="C68"/>
  <c r="D68"/>
  <c r="B69"/>
  <c r="C69"/>
  <c r="D69"/>
  <c r="B70"/>
  <c r="C70"/>
  <c r="D70"/>
  <c r="B71"/>
  <c r="C71"/>
  <c r="D71"/>
  <c r="B77"/>
  <c r="C77"/>
  <c r="D77"/>
  <c r="B78"/>
  <c r="C78"/>
  <c r="D78"/>
  <c r="B79"/>
  <c r="C79"/>
  <c r="B80"/>
  <c r="C80"/>
  <c r="B81"/>
  <c r="C81"/>
  <c r="B82"/>
  <c r="C82"/>
  <c r="B83"/>
  <c r="C83"/>
  <c r="B84"/>
  <c r="C84"/>
  <c r="D84"/>
  <c r="B85"/>
  <c r="C85"/>
  <c r="D85"/>
  <c r="B86"/>
  <c r="C86"/>
  <c r="B87"/>
  <c r="C87"/>
  <c r="B88"/>
  <c r="C88"/>
  <c r="D88"/>
  <c r="B89"/>
  <c r="C89"/>
  <c r="D89"/>
  <c r="B90"/>
  <c r="C90"/>
  <c r="D90"/>
  <c r="B91"/>
  <c r="C91"/>
  <c r="B92"/>
  <c r="C92"/>
  <c r="B93"/>
  <c r="C93"/>
  <c r="B94"/>
  <c r="C94"/>
  <c r="D94"/>
  <c r="B95"/>
  <c r="C95"/>
  <c r="D95"/>
  <c r="B96"/>
  <c r="C96"/>
  <c r="D96"/>
  <c r="B76"/>
  <c r="C76"/>
  <c r="D76"/>
  <c r="B98"/>
  <c r="C98"/>
  <c r="D98"/>
  <c r="B99"/>
  <c r="C99"/>
  <c r="D99"/>
  <c r="B100"/>
  <c r="C100"/>
  <c r="D100"/>
  <c r="B101"/>
  <c r="C101"/>
  <c r="D101"/>
  <c r="B102"/>
  <c r="C102"/>
  <c r="D102"/>
  <c r="B103"/>
  <c r="C103"/>
  <c r="D103"/>
  <c r="B104"/>
  <c r="C104"/>
  <c r="D104"/>
  <c r="C44" i="28"/>
  <c r="B44"/>
  <c r="C43"/>
  <c r="B43"/>
  <c r="C42"/>
  <c r="B42"/>
  <c r="C41"/>
  <c r="B41"/>
  <c r="C40"/>
  <c r="B40"/>
  <c r="C39"/>
  <c r="B39"/>
  <c r="C38"/>
  <c r="B38"/>
  <c r="C37"/>
  <c r="B37"/>
  <c r="C36"/>
  <c r="B36"/>
  <c r="C35"/>
  <c r="B35"/>
  <c r="C34"/>
  <c r="B34"/>
  <c r="C33"/>
  <c r="B33"/>
  <c r="C32"/>
  <c r="B32"/>
  <c r="C31"/>
  <c r="B31"/>
  <c r="C30"/>
  <c r="B30"/>
  <c r="C29"/>
  <c r="B29"/>
  <c r="C28"/>
  <c r="B28"/>
  <c r="C27"/>
  <c r="B27"/>
  <c r="C26"/>
  <c r="B26"/>
  <c r="C25"/>
  <c r="B25"/>
  <c r="C24"/>
  <c r="B24"/>
  <c r="C23"/>
  <c r="B23"/>
  <c r="C22"/>
  <c r="B22"/>
  <c r="C21"/>
  <c r="B21"/>
  <c r="C20"/>
  <c r="B20"/>
  <c r="C19"/>
  <c r="B19"/>
  <c r="C18"/>
  <c r="B18"/>
  <c r="C17"/>
  <c r="B17"/>
  <c r="C16"/>
  <c r="B16"/>
  <c r="C15"/>
  <c r="B15"/>
  <c r="C14"/>
  <c r="B14"/>
  <c r="C13"/>
  <c r="B13"/>
  <c r="C12"/>
  <c r="B12"/>
  <c r="C11"/>
  <c r="B11"/>
  <c r="C10"/>
  <c r="B10"/>
  <c r="C9"/>
  <c r="B9"/>
  <c r="C8"/>
  <c r="B8"/>
  <c r="C7"/>
  <c r="B7"/>
  <c r="C6"/>
  <c r="B6"/>
  <c r="C5"/>
  <c r="B5"/>
  <c r="I5" i="33" l="1"/>
  <c r="J5"/>
  <c r="K5"/>
  <c r="G5"/>
  <c r="L5"/>
  <c r="H5"/>
  <c r="I88" i="5"/>
  <c r="F88"/>
  <c r="J88"/>
  <c r="G88"/>
  <c r="K88"/>
  <c r="H88"/>
  <c r="L88"/>
  <c r="H70"/>
  <c r="L70"/>
  <c r="I70"/>
  <c r="F70"/>
  <c r="J70"/>
  <c r="G70"/>
  <c r="K70"/>
  <c r="H66"/>
  <c r="L66"/>
  <c r="I66"/>
  <c r="F66"/>
  <c r="J66"/>
  <c r="G66"/>
  <c r="K66"/>
  <c r="H61"/>
  <c r="L61"/>
  <c r="I61"/>
  <c r="F61"/>
  <c r="J61"/>
  <c r="G61"/>
  <c r="K61"/>
  <c r="H55"/>
  <c r="L55"/>
  <c r="I55"/>
  <c r="F55"/>
  <c r="J55"/>
  <c r="G55"/>
  <c r="K55"/>
  <c r="F50"/>
  <c r="J50"/>
  <c r="G50"/>
  <c r="K50"/>
  <c r="H50"/>
  <c r="L50"/>
  <c r="I50"/>
  <c r="H46"/>
  <c r="L46"/>
  <c r="I46"/>
  <c r="F46"/>
  <c r="J46"/>
  <c r="G46"/>
  <c r="K46"/>
  <c r="F32"/>
  <c r="J32"/>
  <c r="H32"/>
  <c r="I32"/>
  <c r="K32"/>
  <c r="G32"/>
  <c r="L32"/>
  <c r="F18"/>
  <c r="J18"/>
  <c r="G18"/>
  <c r="K18"/>
  <c r="H18"/>
  <c r="L18"/>
  <c r="I18"/>
  <c r="G7"/>
  <c r="K7"/>
  <c r="H7"/>
  <c r="L7"/>
  <c r="I7"/>
  <c r="F7"/>
  <c r="J7"/>
  <c r="F102"/>
  <c r="J102"/>
  <c r="G102"/>
  <c r="K102"/>
  <c r="H102"/>
  <c r="L102"/>
  <c r="I102"/>
  <c r="H94"/>
  <c r="L94"/>
  <c r="I94"/>
  <c r="F94"/>
  <c r="J94"/>
  <c r="G94"/>
  <c r="K94"/>
  <c r="I89"/>
  <c r="F89"/>
  <c r="J89"/>
  <c r="G89"/>
  <c r="K89"/>
  <c r="H89"/>
  <c r="L89"/>
  <c r="H67"/>
  <c r="L67"/>
  <c r="I67"/>
  <c r="F67"/>
  <c r="J67"/>
  <c r="G67"/>
  <c r="K67"/>
  <c r="H63"/>
  <c r="L63"/>
  <c r="I63"/>
  <c r="F63"/>
  <c r="J63"/>
  <c r="G63"/>
  <c r="K63"/>
  <c r="H56"/>
  <c r="L56"/>
  <c r="I56"/>
  <c r="F56"/>
  <c r="J56"/>
  <c r="G56"/>
  <c r="K56"/>
  <c r="F51"/>
  <c r="J51"/>
  <c r="G51"/>
  <c r="K51"/>
  <c r="H51"/>
  <c r="L51"/>
  <c r="I51"/>
  <c r="H47"/>
  <c r="L47"/>
  <c r="I47"/>
  <c r="F47"/>
  <c r="J47"/>
  <c r="G47"/>
  <c r="K47"/>
  <c r="F22"/>
  <c r="J22"/>
  <c r="G22"/>
  <c r="K22"/>
  <c r="H22"/>
  <c r="L22"/>
  <c r="I22"/>
  <c r="G8"/>
  <c r="K8"/>
  <c r="H8"/>
  <c r="L8"/>
  <c r="I8"/>
  <c r="F8"/>
  <c r="J8"/>
  <c r="F103"/>
  <c r="J103"/>
  <c r="G103"/>
  <c r="K103"/>
  <c r="H103"/>
  <c r="L103"/>
  <c r="I103"/>
  <c r="F99"/>
  <c r="J99"/>
  <c r="G99"/>
  <c r="K99"/>
  <c r="H99"/>
  <c r="L99"/>
  <c r="I99"/>
  <c r="H95"/>
  <c r="L95"/>
  <c r="I95"/>
  <c r="F95"/>
  <c r="J95"/>
  <c r="G95"/>
  <c r="K95"/>
  <c r="G90"/>
  <c r="H90"/>
  <c r="L90"/>
  <c r="I90"/>
  <c r="J90"/>
  <c r="K90"/>
  <c r="F90"/>
  <c r="I84"/>
  <c r="F84"/>
  <c r="J84"/>
  <c r="G84"/>
  <c r="K84"/>
  <c r="H84"/>
  <c r="L84"/>
  <c r="I77"/>
  <c r="F77"/>
  <c r="J77"/>
  <c r="G77"/>
  <c r="K77"/>
  <c r="H77"/>
  <c r="L77"/>
  <c r="H68"/>
  <c r="L68"/>
  <c r="I68"/>
  <c r="F68"/>
  <c r="J68"/>
  <c r="G68"/>
  <c r="K68"/>
  <c r="H64"/>
  <c r="L64"/>
  <c r="I64"/>
  <c r="G64"/>
  <c r="K64"/>
  <c r="F64"/>
  <c r="J64"/>
  <c r="H59"/>
  <c r="L59"/>
  <c r="I59"/>
  <c r="F59"/>
  <c r="J59"/>
  <c r="G59"/>
  <c r="K59"/>
  <c r="F52"/>
  <c r="J52"/>
  <c r="G52"/>
  <c r="K52"/>
  <c r="H52"/>
  <c r="L52"/>
  <c r="I52"/>
  <c r="H48"/>
  <c r="L48"/>
  <c r="I48"/>
  <c r="F48"/>
  <c r="J48"/>
  <c r="G48"/>
  <c r="K48"/>
  <c r="H44"/>
  <c r="L44"/>
  <c r="I44"/>
  <c r="F44"/>
  <c r="J44"/>
  <c r="G44"/>
  <c r="K44"/>
  <c r="F24"/>
  <c r="J24"/>
  <c r="G24"/>
  <c r="K24"/>
  <c r="H24"/>
  <c r="L24"/>
  <c r="I24"/>
  <c r="H15"/>
  <c r="L15"/>
  <c r="I15"/>
  <c r="F15"/>
  <c r="J15"/>
  <c r="G15"/>
  <c r="K15"/>
  <c r="F101"/>
  <c r="J101"/>
  <c r="G101"/>
  <c r="K101"/>
  <c r="H101"/>
  <c r="L101"/>
  <c r="I101"/>
  <c r="F104"/>
  <c r="J104"/>
  <c r="G104"/>
  <c r="K104"/>
  <c r="H104"/>
  <c r="L104"/>
  <c r="I104"/>
  <c r="F100"/>
  <c r="J100"/>
  <c r="G100"/>
  <c r="K100"/>
  <c r="H100"/>
  <c r="L100"/>
  <c r="I100"/>
  <c r="H96"/>
  <c r="L96"/>
  <c r="I96"/>
  <c r="G96"/>
  <c r="J96"/>
  <c r="K96"/>
  <c r="F96"/>
  <c r="I85"/>
  <c r="L85"/>
  <c r="F85"/>
  <c r="H85"/>
  <c r="K85"/>
  <c r="G85"/>
  <c r="J85"/>
  <c r="L78"/>
  <c r="F78"/>
  <c r="K78"/>
  <c r="H78"/>
  <c r="G78"/>
  <c r="I78"/>
  <c r="J78"/>
  <c r="H69"/>
  <c r="L69"/>
  <c r="I69"/>
  <c r="F69"/>
  <c r="J69"/>
  <c r="G69"/>
  <c r="K69"/>
  <c r="H65"/>
  <c r="L65"/>
  <c r="I65"/>
  <c r="F65"/>
  <c r="J65"/>
  <c r="G65"/>
  <c r="K65"/>
  <c r="H60"/>
  <c r="L60"/>
  <c r="I60"/>
  <c r="F60"/>
  <c r="J60"/>
  <c r="G60"/>
  <c r="K60"/>
  <c r="F53"/>
  <c r="J53"/>
  <c r="G53"/>
  <c r="K53"/>
  <c r="H53"/>
  <c r="L53"/>
  <c r="I53"/>
  <c r="F49"/>
  <c r="J49"/>
  <c r="G49"/>
  <c r="K49"/>
  <c r="H49"/>
  <c r="L49"/>
  <c r="I49"/>
  <c r="H45"/>
  <c r="L45"/>
  <c r="I45"/>
  <c r="F45"/>
  <c r="J45"/>
  <c r="G45"/>
  <c r="K45"/>
  <c r="F9"/>
  <c r="J9"/>
  <c r="G9"/>
  <c r="K9"/>
  <c r="H9"/>
  <c r="L9"/>
  <c r="I9"/>
  <c r="H16"/>
  <c r="L16"/>
  <c r="I16"/>
  <c r="F16"/>
  <c r="J16"/>
  <c r="G16"/>
  <c r="K16"/>
  <c r="H13" i="29"/>
  <c r="H9"/>
  <c r="H5"/>
  <c r="H42"/>
  <c r="H38"/>
  <c r="H34"/>
  <c r="H30"/>
  <c r="H26"/>
  <c r="H22"/>
  <c r="H18"/>
  <c r="H14"/>
  <c r="H10"/>
  <c r="H6"/>
  <c r="H44"/>
  <c r="H40"/>
  <c r="H36"/>
  <c r="H32"/>
  <c r="H28"/>
  <c r="H24"/>
  <c r="H20"/>
  <c r="H16"/>
  <c r="H12"/>
  <c r="H8"/>
  <c r="H43"/>
  <c r="H39"/>
  <c r="H35"/>
  <c r="H31"/>
  <c r="H27"/>
  <c r="H23"/>
  <c r="H19"/>
  <c r="H15"/>
  <c r="H11"/>
  <c r="H7"/>
  <c r="D42"/>
  <c r="D38"/>
  <c r="D34"/>
  <c r="D30"/>
  <c r="D26"/>
  <c r="D22"/>
  <c r="D18"/>
  <c r="D14"/>
  <c r="D10"/>
  <c r="D6"/>
  <c r="E42"/>
  <c r="E38"/>
  <c r="E34"/>
  <c r="E30"/>
  <c r="E26"/>
  <c r="E22"/>
  <c r="E18"/>
  <c r="E14"/>
  <c r="E10"/>
  <c r="E6"/>
  <c r="F42"/>
  <c r="F38"/>
  <c r="F34"/>
  <c r="F30"/>
  <c r="F26"/>
  <c r="F22"/>
  <c r="F18"/>
  <c r="F14"/>
  <c r="F10"/>
  <c r="F6"/>
  <c r="G42"/>
  <c r="G38"/>
  <c r="G34"/>
  <c r="G30"/>
  <c r="G26"/>
  <c r="G22"/>
  <c r="G18"/>
  <c r="G14"/>
  <c r="G10"/>
  <c r="G6"/>
  <c r="D5"/>
  <c r="D41"/>
  <c r="D37"/>
  <c r="D33"/>
  <c r="D29"/>
  <c r="D25"/>
  <c r="D21"/>
  <c r="D17"/>
  <c r="D13"/>
  <c r="D9"/>
  <c r="E5"/>
  <c r="E41"/>
  <c r="E37"/>
  <c r="E33"/>
  <c r="E29"/>
  <c r="E25"/>
  <c r="E21"/>
  <c r="E17"/>
  <c r="E13"/>
  <c r="E9"/>
  <c r="F5"/>
  <c r="F41"/>
  <c r="F37"/>
  <c r="F33"/>
  <c r="F29"/>
  <c r="F25"/>
  <c r="F21"/>
  <c r="F17"/>
  <c r="F13"/>
  <c r="F9"/>
  <c r="G5"/>
  <c r="G41"/>
  <c r="G37"/>
  <c r="G33"/>
  <c r="G29"/>
  <c r="G25"/>
  <c r="G21"/>
  <c r="G17"/>
  <c r="G13"/>
  <c r="G9"/>
  <c r="D44"/>
  <c r="D40"/>
  <c r="D36"/>
  <c r="D32"/>
  <c r="D28"/>
  <c r="D24"/>
  <c r="D20"/>
  <c r="D16"/>
  <c r="D12"/>
  <c r="D8"/>
  <c r="E44"/>
  <c r="E40"/>
  <c r="E36"/>
  <c r="E32"/>
  <c r="E28"/>
  <c r="E24"/>
  <c r="E20"/>
  <c r="E16"/>
  <c r="E12"/>
  <c r="E8"/>
  <c r="F44"/>
  <c r="F40"/>
  <c r="F36"/>
  <c r="F32"/>
  <c r="F28"/>
  <c r="F24"/>
  <c r="F20"/>
  <c r="F16"/>
  <c r="F12"/>
  <c r="F8"/>
  <c r="G44"/>
  <c r="G40"/>
  <c r="G36"/>
  <c r="G32"/>
  <c r="G28"/>
  <c r="G24"/>
  <c r="G20"/>
  <c r="G16"/>
  <c r="G12"/>
  <c r="G8"/>
  <c r="D43"/>
  <c r="D39"/>
  <c r="D35"/>
  <c r="D31"/>
  <c r="D27"/>
  <c r="D23"/>
  <c r="D19"/>
  <c r="D15"/>
  <c r="D11"/>
  <c r="D7"/>
  <c r="E43"/>
  <c r="E39"/>
  <c r="E35"/>
  <c r="E31"/>
  <c r="E27"/>
  <c r="E23"/>
  <c r="E19"/>
  <c r="E15"/>
  <c r="E11"/>
  <c r="E7"/>
  <c r="F43"/>
  <c r="F39"/>
  <c r="F35"/>
  <c r="F31"/>
  <c r="F27"/>
  <c r="F23"/>
  <c r="F19"/>
  <c r="F15"/>
  <c r="F11"/>
  <c r="F7"/>
  <c r="G43"/>
  <c r="G39"/>
  <c r="G35"/>
  <c r="G31"/>
  <c r="G27"/>
  <c r="G23"/>
  <c r="G19"/>
  <c r="G15"/>
  <c r="G11"/>
  <c r="G7"/>
  <c r="D22" i="31"/>
  <c r="D18"/>
  <c r="D10"/>
  <c r="E32"/>
  <c r="E20"/>
  <c r="E8"/>
  <c r="D21"/>
  <c r="D17"/>
  <c r="D13"/>
  <c r="D9"/>
  <c r="E27"/>
  <c r="E23"/>
  <c r="E19"/>
  <c r="E11"/>
  <c r="E7"/>
  <c r="D33"/>
  <c r="L106" i="32" l="1"/>
  <c r="L108"/>
  <c r="L105"/>
  <c r="L102"/>
  <c r="L101"/>
  <c r="K109"/>
  <c r="K104"/>
  <c r="K103"/>
  <c r="K102"/>
  <c r="K101"/>
  <c r="K100"/>
  <c r="K99"/>
  <c r="L110"/>
  <c r="L107"/>
  <c r="L104"/>
  <c r="L99"/>
  <c r="K107"/>
  <c r="K106"/>
  <c r="J109"/>
  <c r="J107"/>
  <c r="J103"/>
  <c r="J102"/>
  <c r="J100"/>
  <c r="J99"/>
  <c r="L109"/>
  <c r="L103"/>
  <c r="L100"/>
  <c r="K110"/>
  <c r="K108"/>
  <c r="K105"/>
  <c r="J110"/>
  <c r="J108"/>
  <c r="J106"/>
  <c r="J105"/>
  <c r="J104"/>
  <c r="J101"/>
  <c r="L98" l="1"/>
  <c r="L5" s="1"/>
  <c r="K98"/>
  <c r="K5" s="1"/>
  <c r="J98"/>
  <c r="J5" s="1"/>
  <c r="D5" i="2" l="1"/>
  <c r="D6"/>
  <c r="D7"/>
  <c r="D8"/>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8"/>
  <c r="D89"/>
  <c r="D90"/>
  <c r="D91"/>
  <c r="D92"/>
  <c r="D93"/>
  <c r="D95"/>
  <c r="D96"/>
  <c r="D97"/>
  <c r="D98"/>
  <c r="D100"/>
  <c r="D101"/>
  <c r="D102"/>
  <c r="D103"/>
  <c r="D104"/>
  <c r="D105"/>
  <c r="D106"/>
  <c r="D107"/>
  <c r="D108"/>
  <c r="D109"/>
  <c r="D110"/>
  <c r="D111"/>
  <c r="D112"/>
  <c r="D113"/>
  <c r="D114"/>
  <c r="D115"/>
  <c r="D116"/>
  <c r="D117"/>
  <c r="D118"/>
  <c r="D119"/>
  <c r="D120"/>
  <c r="E110" i="48" l="1"/>
  <c r="E110" i="33"/>
  <c r="E107" i="48"/>
  <c r="E107" i="33"/>
  <c r="E106" i="48"/>
  <c r="E106" i="33"/>
  <c r="E103" i="48"/>
  <c r="E103" i="33"/>
  <c r="E100" i="48"/>
  <c r="E100" i="33"/>
  <c r="E97" i="48"/>
  <c r="E97" i="33"/>
  <c r="E97" i="32"/>
  <c r="E96" i="48"/>
  <c r="E96" i="33"/>
  <c r="E96" i="32"/>
  <c r="E95" i="48"/>
  <c r="E95" i="33"/>
  <c r="E95" i="32"/>
  <c r="E94" i="48"/>
  <c r="E94" i="33"/>
  <c r="E94" i="32"/>
  <c r="E93" i="48"/>
  <c r="E93" i="32"/>
  <c r="E93" i="33"/>
  <c r="E92" i="48"/>
  <c r="E92" i="32"/>
  <c r="E92" i="33"/>
  <c r="E91" i="48"/>
  <c r="E91" i="32"/>
  <c r="E91" i="33"/>
  <c r="E89" i="48"/>
  <c r="E89" i="33"/>
  <c r="E89" i="32"/>
  <c r="E88" i="48"/>
  <c r="E88" i="33"/>
  <c r="E88" i="32"/>
  <c r="E87" i="48"/>
  <c r="E87" i="32"/>
  <c r="E87" i="33"/>
  <c r="E86" i="48"/>
  <c r="E86" i="32"/>
  <c r="E86" i="33"/>
  <c r="E84" i="48"/>
  <c r="E84" i="33"/>
  <c r="E84" i="32"/>
  <c r="E83" i="48"/>
  <c r="E83" i="32"/>
  <c r="E83" i="33"/>
  <c r="E82" i="48"/>
  <c r="E82" i="32"/>
  <c r="E82" i="33"/>
  <c r="E81" i="48"/>
  <c r="E81" i="32"/>
  <c r="E81" i="33"/>
  <c r="E80" i="48"/>
  <c r="E80" i="32"/>
  <c r="E80" i="33"/>
  <c r="E79" i="48"/>
  <c r="E79" i="32"/>
  <c r="E79" i="33"/>
  <c r="E77" i="48"/>
  <c r="E77" i="33"/>
  <c r="E77" i="32"/>
  <c r="E75" i="48"/>
  <c r="E75" i="33"/>
  <c r="E75" i="32"/>
  <c r="E74" i="48"/>
  <c r="E74" i="33"/>
  <c r="E74" i="32"/>
  <c r="E73" i="48"/>
  <c r="E73" i="33"/>
  <c r="E73" i="32"/>
  <c r="E70" i="48"/>
  <c r="E70" i="33"/>
  <c r="E70" i="32"/>
  <c r="E69" i="48"/>
  <c r="E69" i="33"/>
  <c r="E69" i="32"/>
  <c r="E68" i="48"/>
  <c r="E68" i="33"/>
  <c r="E68" i="32"/>
  <c r="E67" i="48"/>
  <c r="E67" i="33"/>
  <c r="E67" i="32"/>
  <c r="E66" i="48"/>
  <c r="E66" i="33"/>
  <c r="E66" i="32"/>
  <c r="E65" i="48"/>
  <c r="E65" i="33"/>
  <c r="E65" i="32"/>
  <c r="E64" i="48"/>
  <c r="E64" i="33"/>
  <c r="E64" i="32"/>
  <c r="E63" i="48"/>
  <c r="E63" i="33"/>
  <c r="E63" i="32"/>
  <c r="E61" i="48"/>
  <c r="E61" i="33"/>
  <c r="E61" i="32"/>
  <c r="E60" i="48"/>
  <c r="E60" i="33"/>
  <c r="E60" i="32"/>
  <c r="E59" i="48"/>
  <c r="E59" i="33"/>
  <c r="E59" i="32"/>
  <c r="E56" i="48"/>
  <c r="E56" i="33"/>
  <c r="E56" i="32"/>
  <c r="E55" i="48"/>
  <c r="E55" i="33"/>
  <c r="E55" i="32"/>
  <c r="E54" i="48"/>
  <c r="E54" i="33"/>
  <c r="E54" i="32"/>
  <c r="E53" i="48"/>
  <c r="E53" i="33"/>
  <c r="E53" i="32"/>
  <c r="E52" i="48"/>
  <c r="E52" i="33"/>
  <c r="E52" i="32"/>
  <c r="E51" i="48"/>
  <c r="E51" i="33"/>
  <c r="E51" i="32"/>
  <c r="E50" i="48"/>
  <c r="E50" i="33"/>
  <c r="E50" i="32"/>
  <c r="E49" i="48"/>
  <c r="E49" i="33"/>
  <c r="E49" i="32"/>
  <c r="E48" i="48"/>
  <c r="E48" i="33"/>
  <c r="E48" i="32"/>
  <c r="E47" i="48"/>
  <c r="E47" i="33"/>
  <c r="E47" i="32"/>
  <c r="E46" i="48"/>
  <c r="E46" i="33"/>
  <c r="E46" i="32"/>
  <c r="E45" i="48"/>
  <c r="E45" i="33"/>
  <c r="E45" i="32"/>
  <c r="E44" i="48"/>
  <c r="E44" i="33"/>
  <c r="E44" i="32"/>
  <c r="E43" i="48"/>
  <c r="E43" i="33"/>
  <c r="E43" i="32"/>
  <c r="E41" i="48"/>
  <c r="E41" i="33"/>
  <c r="E41" i="32"/>
  <c r="E38" i="48"/>
  <c r="E38" i="33"/>
  <c r="E38" i="32"/>
  <c r="E40" i="48"/>
  <c r="E40" i="33"/>
  <c r="E40" i="32"/>
  <c r="E39" i="48"/>
  <c r="E39" i="33"/>
  <c r="E39" i="32"/>
  <c r="E36" i="48"/>
  <c r="E35"/>
  <c r="E37"/>
  <c r="E35" i="33"/>
  <c r="E37"/>
  <c r="E36"/>
  <c r="E35" i="32"/>
  <c r="E36"/>
  <c r="E37"/>
  <c r="E34" i="48"/>
  <c r="E34" i="33"/>
  <c r="E34" i="32"/>
  <c r="E33" i="48"/>
  <c r="E33" i="33"/>
  <c r="E33" i="32"/>
  <c r="E32" i="48"/>
  <c r="E32" i="33"/>
  <c r="E32" i="32"/>
  <c r="E31" i="48"/>
  <c r="E31" i="33"/>
  <c r="E31" i="32"/>
  <c r="E28" i="48"/>
  <c r="E28" i="33"/>
  <c r="E28" i="32"/>
  <c r="E30" i="48"/>
  <c r="E27"/>
  <c r="E29"/>
  <c r="E27" i="33"/>
  <c r="E29"/>
  <c r="E30"/>
  <c r="E29" i="32"/>
  <c r="E30"/>
  <c r="E27"/>
  <c r="E26" i="48"/>
  <c r="E26" i="33"/>
  <c r="E26" i="32"/>
  <c r="E24" i="48"/>
  <c r="E24" i="33"/>
  <c r="E24" i="32"/>
  <c r="E22" i="48"/>
  <c r="E22" i="33"/>
  <c r="E22" i="32"/>
  <c r="E18" i="48"/>
  <c r="E18" i="33"/>
  <c r="E18" i="32"/>
  <c r="E17" i="48"/>
  <c r="E17" i="33"/>
  <c r="E17" i="32"/>
  <c r="E16" i="48"/>
  <c r="E16" i="33"/>
  <c r="E16" i="32"/>
  <c r="E15" i="48"/>
  <c r="E15" i="33"/>
  <c r="E15" i="32"/>
  <c r="E14" i="48"/>
  <c r="E14" i="33"/>
  <c r="E14" i="32"/>
  <c r="E13" i="48"/>
  <c r="E13" i="33"/>
  <c r="E13" i="32"/>
  <c r="E12" i="48"/>
  <c r="E12" i="33"/>
  <c r="E12" i="32"/>
  <c r="E11" i="48"/>
  <c r="E11" i="33"/>
  <c r="E11" i="32"/>
  <c r="E58" i="48"/>
  <c r="E20"/>
  <c r="E10"/>
  <c r="E21"/>
  <c r="E23"/>
  <c r="E62"/>
  <c r="E57"/>
  <c r="E20" i="33"/>
  <c r="E10"/>
  <c r="E21"/>
  <c r="E23"/>
  <c r="E57"/>
  <c r="E58"/>
  <c r="E62"/>
  <c r="E10" i="32"/>
  <c r="E58"/>
  <c r="E57"/>
  <c r="E21"/>
  <c r="E20"/>
  <c r="E23"/>
  <c r="E62"/>
  <c r="E9" i="48"/>
  <c r="E9" i="33"/>
  <c r="E9" i="32"/>
  <c r="E8" i="48"/>
  <c r="E8" i="33"/>
  <c r="E8" i="32"/>
  <c r="E7" i="48"/>
  <c r="E7" i="33"/>
  <c r="E7" i="32"/>
  <c r="E109" i="48"/>
  <c r="E109" i="33"/>
  <c r="E108" i="48"/>
  <c r="E108" i="33"/>
  <c r="E105" i="48"/>
  <c r="E105" i="33"/>
  <c r="E104" i="48"/>
  <c r="E104" i="33"/>
  <c r="E102" i="48"/>
  <c r="E102" i="33"/>
  <c r="E101" i="48"/>
  <c r="E101" i="33"/>
  <c r="E99" i="48"/>
  <c r="E99" i="33"/>
  <c r="E72" i="48"/>
  <c r="E72" i="33"/>
  <c r="E71" s="1"/>
  <c r="E72" i="32"/>
  <c r="H110"/>
  <c r="E109"/>
  <c r="H104"/>
  <c r="I110"/>
  <c r="E110"/>
  <c r="F109"/>
  <c r="G108"/>
  <c r="H107"/>
  <c r="F106"/>
  <c r="H105"/>
  <c r="I104"/>
  <c r="E104"/>
  <c r="E104" i="5"/>
  <c r="F103" i="32"/>
  <c r="G102"/>
  <c r="H101"/>
  <c r="I100"/>
  <c r="E100"/>
  <c r="E100" i="5"/>
  <c r="F99" i="32"/>
  <c r="E95" i="5"/>
  <c r="E91"/>
  <c r="E86"/>
  <c r="E81"/>
  <c r="E68"/>
  <c r="E64"/>
  <c r="E60"/>
  <c r="E56"/>
  <c r="E52"/>
  <c r="E48"/>
  <c r="E44"/>
  <c r="E22"/>
  <c r="E7"/>
  <c r="G107" i="32"/>
  <c r="I106"/>
  <c r="G105"/>
  <c r="I103"/>
  <c r="E103"/>
  <c r="E103" i="5"/>
  <c r="F102" i="32"/>
  <c r="G101"/>
  <c r="H100"/>
  <c r="I99"/>
  <c r="E99"/>
  <c r="E99" i="5"/>
  <c r="E94"/>
  <c r="E89"/>
  <c r="E84"/>
  <c r="E80"/>
  <c r="E67"/>
  <c r="E63"/>
  <c r="E59"/>
  <c r="E55"/>
  <c r="E51"/>
  <c r="E47"/>
  <c r="E32"/>
  <c r="E16"/>
  <c r="E106" i="32"/>
  <c r="G110"/>
  <c r="H109"/>
  <c r="I108"/>
  <c r="E108"/>
  <c r="F107"/>
  <c r="H106"/>
  <c r="F105"/>
  <c r="G104"/>
  <c r="H103"/>
  <c r="I102"/>
  <c r="E102"/>
  <c r="E102" i="5"/>
  <c r="F101" i="32"/>
  <c r="G100"/>
  <c r="H99"/>
  <c r="E93" i="5"/>
  <c r="E88"/>
  <c r="E83"/>
  <c r="E79"/>
  <c r="E70"/>
  <c r="E66"/>
  <c r="E50"/>
  <c r="E46"/>
  <c r="E24"/>
  <c r="I109" i="32"/>
  <c r="F108"/>
  <c r="F110"/>
  <c r="G109"/>
  <c r="H108"/>
  <c r="I107"/>
  <c r="E107"/>
  <c r="G106"/>
  <c r="I105"/>
  <c r="E105"/>
  <c r="F104"/>
  <c r="G103"/>
  <c r="H102"/>
  <c r="I101"/>
  <c r="E101"/>
  <c r="E101" i="5"/>
  <c r="F100" i="32"/>
  <c r="G99"/>
  <c r="E96" i="5"/>
  <c r="E92"/>
  <c r="E87"/>
  <c r="E82"/>
  <c r="E77"/>
  <c r="E69"/>
  <c r="E65"/>
  <c r="E61"/>
  <c r="E53"/>
  <c r="E49"/>
  <c r="E45"/>
  <c r="E18"/>
  <c r="E15"/>
  <c r="E8"/>
  <c r="D3" i="2"/>
  <c r="B7" i="23" l="1"/>
  <c r="B8" i="21"/>
  <c r="B4" i="19"/>
  <c r="B6" i="17"/>
  <c r="B6" i="15"/>
  <c r="B6" i="13"/>
  <c r="B11" i="7"/>
  <c r="E78" i="48"/>
  <c r="E6"/>
  <c r="E25"/>
  <c r="E85" i="33"/>
  <c r="E19" i="48"/>
  <c r="E71" i="32"/>
  <c r="E85"/>
  <c r="E71" i="48"/>
  <c r="E6" i="33"/>
  <c r="E19" i="32"/>
  <c r="E25" i="33"/>
  <c r="E78" i="32"/>
  <c r="E98" i="33"/>
  <c r="E42" i="32"/>
  <c r="E90"/>
  <c r="E76" s="1"/>
  <c r="E90" i="33"/>
  <c r="E3" i="48"/>
  <c r="E3" i="32"/>
  <c r="E3" i="33"/>
  <c r="E3" i="5"/>
  <c r="E98" i="48"/>
  <c r="E6" i="32"/>
  <c r="E19" i="33"/>
  <c r="E25" i="32"/>
  <c r="E42" i="33"/>
  <c r="E78"/>
  <c r="E76" s="1"/>
  <c r="E85" i="48"/>
  <c r="E90"/>
  <c r="E42"/>
  <c r="G98" i="32"/>
  <c r="G5" s="1"/>
  <c r="E98"/>
  <c r="H98"/>
  <c r="H5" s="1"/>
  <c r="I98"/>
  <c r="I5" s="1"/>
  <c r="F98"/>
  <c r="F5" s="1"/>
  <c r="E90" i="5"/>
  <c r="E85"/>
  <c r="E78"/>
  <c r="E76" i="48" l="1"/>
  <c r="E5" s="1"/>
  <c r="E5" i="33"/>
  <c r="E5" i="32"/>
  <c r="B32" i="2" l="1"/>
  <c r="B32" i="25"/>
  <c r="B120" l="1"/>
  <c r="B119"/>
  <c r="B118"/>
  <c r="B117"/>
  <c r="B116"/>
  <c r="B115"/>
  <c r="B114"/>
  <c r="B113"/>
  <c r="B112"/>
  <c r="B111"/>
  <c r="B110"/>
  <c r="B109"/>
  <c r="B108"/>
  <c r="B107"/>
  <c r="B106"/>
  <c r="B105"/>
  <c r="B104"/>
  <c r="B103"/>
  <c r="C102"/>
  <c r="B102"/>
  <c r="C101"/>
  <c r="B101"/>
  <c r="C100"/>
  <c r="B100"/>
  <c r="B99"/>
  <c r="B98"/>
  <c r="B97"/>
  <c r="C96"/>
  <c r="B96"/>
  <c r="C95"/>
  <c r="B95"/>
  <c r="B94"/>
  <c r="B93"/>
  <c r="C92"/>
  <c r="B92"/>
  <c r="C91"/>
  <c r="B91"/>
  <c r="C90"/>
  <c r="B90"/>
  <c r="C89"/>
  <c r="B89"/>
  <c r="C88"/>
  <c r="B88"/>
  <c r="B87"/>
  <c r="B86"/>
  <c r="B85"/>
  <c r="B84"/>
  <c r="B83"/>
  <c r="B82"/>
  <c r="B81"/>
  <c r="B80"/>
  <c r="B79"/>
  <c r="B78"/>
  <c r="B77"/>
  <c r="B76"/>
  <c r="B75"/>
  <c r="B74"/>
  <c r="B73"/>
  <c r="B72"/>
  <c r="B71"/>
  <c r="B70"/>
  <c r="B69"/>
  <c r="B68"/>
  <c r="B67"/>
  <c r="B66"/>
  <c r="B65"/>
  <c r="B64"/>
  <c r="B63"/>
  <c r="B62"/>
  <c r="B61"/>
  <c r="B60"/>
  <c r="B59"/>
  <c r="B58"/>
  <c r="B57"/>
  <c r="B56"/>
  <c r="B55"/>
  <c r="B54"/>
  <c r="B53"/>
  <c r="B52"/>
  <c r="B51"/>
  <c r="B50"/>
  <c r="B49"/>
  <c r="B48"/>
  <c r="B47"/>
  <c r="B46"/>
  <c r="B45"/>
  <c r="B44"/>
  <c r="B43"/>
  <c r="B42"/>
  <c r="B41"/>
  <c r="B40"/>
  <c r="B39"/>
  <c r="B37"/>
  <c r="B36"/>
  <c r="B35"/>
  <c r="B34"/>
  <c r="B33"/>
  <c r="B31"/>
  <c r="B30"/>
  <c r="B29"/>
  <c r="B28"/>
  <c r="B27"/>
  <c r="B26"/>
  <c r="B25"/>
  <c r="B24"/>
  <c r="B23"/>
  <c r="B22"/>
  <c r="B21"/>
  <c r="B20"/>
  <c r="B19"/>
  <c r="B18"/>
  <c r="B17"/>
  <c r="B16"/>
  <c r="B15"/>
  <c r="B14"/>
  <c r="B13"/>
  <c r="B12"/>
  <c r="B11"/>
  <c r="B10"/>
  <c r="B9"/>
  <c r="B8"/>
  <c r="B7"/>
  <c r="B6"/>
  <c r="B5"/>
  <c r="B78" i="2" l="1"/>
  <c r="B13"/>
  <c r="B7"/>
  <c r="B11"/>
  <c r="B5"/>
  <c r="C108" i="5" l="1"/>
  <c r="B12" i="2" l="1"/>
  <c r="B57"/>
  <c r="E158" i="1" l="1"/>
  <c r="E149"/>
  <c r="C3" i="7"/>
  <c r="D75" i="5" l="1"/>
  <c r="C75"/>
  <c r="B75"/>
  <c r="B85" i="2"/>
  <c r="I75" i="5" l="1"/>
  <c r="F75"/>
  <c r="J75"/>
  <c r="G75"/>
  <c r="K75"/>
  <c r="H75"/>
  <c r="L75"/>
  <c r="E75"/>
  <c r="D17" l="1"/>
  <c r="D14"/>
  <c r="D13"/>
  <c r="D12"/>
  <c r="D11"/>
  <c r="D110"/>
  <c r="D109"/>
  <c r="D108"/>
  <c r="D107"/>
  <c r="D106"/>
  <c r="D105"/>
  <c r="C110"/>
  <c r="C109"/>
  <c r="C107"/>
  <c r="C106"/>
  <c r="C105"/>
  <c r="B110"/>
  <c r="B109"/>
  <c r="B108"/>
  <c r="B107"/>
  <c r="B106"/>
  <c r="B105"/>
  <c r="F107" l="1"/>
  <c r="J107"/>
  <c r="G107"/>
  <c r="K107"/>
  <c r="H107"/>
  <c r="L107"/>
  <c r="I107"/>
  <c r="F11"/>
  <c r="J11"/>
  <c r="G11"/>
  <c r="K11"/>
  <c r="H11"/>
  <c r="L11"/>
  <c r="I11"/>
  <c r="F108"/>
  <c r="J108"/>
  <c r="G108"/>
  <c r="K108"/>
  <c r="H108"/>
  <c r="L108"/>
  <c r="I108"/>
  <c r="H12"/>
  <c r="L12"/>
  <c r="I12"/>
  <c r="F12"/>
  <c r="J12"/>
  <c r="G12"/>
  <c r="K12"/>
  <c r="F105"/>
  <c r="J105"/>
  <c r="G105"/>
  <c r="K105"/>
  <c r="H105"/>
  <c r="L105"/>
  <c r="I105"/>
  <c r="F109"/>
  <c r="J109"/>
  <c r="G109"/>
  <c r="K109"/>
  <c r="H109"/>
  <c r="I109"/>
  <c r="L109"/>
  <c r="H13"/>
  <c r="L13"/>
  <c r="I13"/>
  <c r="F13"/>
  <c r="J13"/>
  <c r="G13"/>
  <c r="K13"/>
  <c r="F106"/>
  <c r="J106"/>
  <c r="G106"/>
  <c r="K106"/>
  <c r="H106"/>
  <c r="L106"/>
  <c r="I106"/>
  <c r="F110"/>
  <c r="J110"/>
  <c r="G110"/>
  <c r="K110"/>
  <c r="H110"/>
  <c r="L110"/>
  <c r="I110"/>
  <c r="I14"/>
  <c r="F14"/>
  <c r="J14"/>
  <c r="G14"/>
  <c r="K14"/>
  <c r="L14"/>
  <c r="H14"/>
  <c r="H17"/>
  <c r="L17"/>
  <c r="I17"/>
  <c r="G17"/>
  <c r="K17"/>
  <c r="F17"/>
  <c r="J17"/>
  <c r="E105"/>
  <c r="E109"/>
  <c r="E11"/>
  <c r="E106"/>
  <c r="E110"/>
  <c r="E12"/>
  <c r="E107"/>
  <c r="E9"/>
  <c r="E13"/>
  <c r="E17"/>
  <c r="E108"/>
  <c r="E14"/>
  <c r="D97"/>
  <c r="C97"/>
  <c r="C102" i="2"/>
  <c r="C101"/>
  <c r="C100"/>
  <c r="B102"/>
  <c r="B101"/>
  <c r="B100"/>
  <c r="C96"/>
  <c r="C95"/>
  <c r="B96"/>
  <c r="B95"/>
  <c r="C92"/>
  <c r="C91"/>
  <c r="C90"/>
  <c r="C89"/>
  <c r="C88"/>
  <c r="B92"/>
  <c r="B91"/>
  <c r="B90"/>
  <c r="B89"/>
  <c r="B88"/>
  <c r="B87"/>
  <c r="B97" i="5"/>
  <c r="D74"/>
  <c r="D73"/>
  <c r="D72"/>
  <c r="C74"/>
  <c r="C73"/>
  <c r="C72"/>
  <c r="B74"/>
  <c r="B73"/>
  <c r="B72"/>
  <c r="E317" i="1"/>
  <c r="E294"/>
  <c r="E283"/>
  <c r="K74" i="5" l="1"/>
  <c r="L74"/>
  <c r="C4" i="23"/>
  <c r="C7"/>
  <c r="C6"/>
  <c r="L98" i="5"/>
  <c r="C10" i="23"/>
  <c r="C8"/>
  <c r="C11"/>
  <c r="K98" i="5"/>
  <c r="C5" i="23"/>
  <c r="C9"/>
  <c r="I72" i="5"/>
  <c r="F72"/>
  <c r="J72"/>
  <c r="G72"/>
  <c r="K72"/>
  <c r="H72"/>
  <c r="L72"/>
  <c r="I73"/>
  <c r="F73"/>
  <c r="J73"/>
  <c r="G73"/>
  <c r="K73"/>
  <c r="H73"/>
  <c r="L73"/>
  <c r="I74"/>
  <c r="F74"/>
  <c r="J74"/>
  <c r="G74"/>
  <c r="H74"/>
  <c r="J98"/>
  <c r="F97"/>
  <c r="J97"/>
  <c r="G97"/>
  <c r="K97"/>
  <c r="H97"/>
  <c r="L97"/>
  <c r="I97"/>
  <c r="I98"/>
  <c r="H98"/>
  <c r="G98"/>
  <c r="F98"/>
  <c r="E98"/>
  <c r="E74"/>
  <c r="E73"/>
  <c r="E97"/>
  <c r="E72"/>
  <c r="D62"/>
  <c r="D58"/>
  <c r="D57"/>
  <c r="D54"/>
  <c r="D43"/>
  <c r="C57"/>
  <c r="B57"/>
  <c r="C62"/>
  <c r="C58"/>
  <c r="C54"/>
  <c r="C43"/>
  <c r="B62"/>
  <c r="B58"/>
  <c r="B54"/>
  <c r="B43"/>
  <c r="E109" i="1"/>
  <c r="D41" i="5"/>
  <c r="D40"/>
  <c r="D39"/>
  <c r="D38"/>
  <c r="D37"/>
  <c r="D36"/>
  <c r="D35"/>
  <c r="D34"/>
  <c r="D33"/>
  <c r="D31"/>
  <c r="D30"/>
  <c r="D29"/>
  <c r="D28"/>
  <c r="D27"/>
  <c r="D26"/>
  <c r="C41"/>
  <c r="C40"/>
  <c r="C39"/>
  <c r="C38"/>
  <c r="C37"/>
  <c r="C36"/>
  <c r="C35"/>
  <c r="C34"/>
  <c r="C33"/>
  <c r="C31"/>
  <c r="C30"/>
  <c r="C29"/>
  <c r="C28"/>
  <c r="C27"/>
  <c r="C26"/>
  <c r="B41"/>
  <c r="B40"/>
  <c r="B39"/>
  <c r="B38"/>
  <c r="B37"/>
  <c r="B36"/>
  <c r="B35"/>
  <c r="B34"/>
  <c r="B33"/>
  <c r="B31"/>
  <c r="B30"/>
  <c r="B29"/>
  <c r="B28"/>
  <c r="B27"/>
  <c r="B26"/>
  <c r="D23"/>
  <c r="D21"/>
  <c r="D20"/>
  <c r="C23"/>
  <c r="C21"/>
  <c r="C20"/>
  <c r="B23"/>
  <c r="B21"/>
  <c r="B20"/>
  <c r="E35" i="1"/>
  <c r="L20" i="5" l="1"/>
  <c r="K20"/>
  <c r="L23"/>
  <c r="K23"/>
  <c r="L27"/>
  <c r="K27"/>
  <c r="L29"/>
  <c r="K29"/>
  <c r="L36"/>
  <c r="K36"/>
  <c r="K40"/>
  <c r="L40"/>
  <c r="K58"/>
  <c r="L58"/>
  <c r="L21"/>
  <c r="K21"/>
  <c r="L26"/>
  <c r="K26"/>
  <c r="K30"/>
  <c r="L30"/>
  <c r="L35"/>
  <c r="K35"/>
  <c r="K37"/>
  <c r="L37"/>
  <c r="L39"/>
  <c r="K39"/>
  <c r="L41"/>
  <c r="K41"/>
  <c r="K57"/>
  <c r="L57"/>
  <c r="K62"/>
  <c r="L62"/>
  <c r="H76"/>
  <c r="C6" i="21"/>
  <c r="K76" i="5"/>
  <c r="C5" i="21"/>
  <c r="L71" i="5"/>
  <c r="C11" i="19"/>
  <c r="C5"/>
  <c r="G76" i="5"/>
  <c r="C10" i="21"/>
  <c r="C7" i="19"/>
  <c r="K71" i="5"/>
  <c r="C10" i="19"/>
  <c r="E76" i="5"/>
  <c r="C8" i="21"/>
  <c r="J76" i="5"/>
  <c r="C7" i="21"/>
  <c r="C6" i="19"/>
  <c r="C8"/>
  <c r="C4"/>
  <c r="I76" i="5"/>
  <c r="C4" i="21"/>
  <c r="L76" i="5"/>
  <c r="C11" i="21"/>
  <c r="F76" i="5"/>
  <c r="C9" i="21"/>
  <c r="C9" i="19"/>
  <c r="F28" i="5"/>
  <c r="J28"/>
  <c r="G28"/>
  <c r="K28"/>
  <c r="H28"/>
  <c r="L28"/>
  <c r="I28"/>
  <c r="I33"/>
  <c r="F33"/>
  <c r="J33"/>
  <c r="G33"/>
  <c r="K33"/>
  <c r="H33"/>
  <c r="L33"/>
  <c r="H37"/>
  <c r="I37"/>
  <c r="F37"/>
  <c r="J37"/>
  <c r="G37"/>
  <c r="H41"/>
  <c r="I41"/>
  <c r="F41"/>
  <c r="J41"/>
  <c r="G41"/>
  <c r="H57"/>
  <c r="I57"/>
  <c r="F57"/>
  <c r="J57"/>
  <c r="G57"/>
  <c r="F29"/>
  <c r="J29"/>
  <c r="G29"/>
  <c r="H29"/>
  <c r="I29"/>
  <c r="H38"/>
  <c r="L38"/>
  <c r="I38"/>
  <c r="F38"/>
  <c r="J38"/>
  <c r="G38"/>
  <c r="K38"/>
  <c r="H58"/>
  <c r="I58"/>
  <c r="F58"/>
  <c r="J58"/>
  <c r="G58"/>
  <c r="F20"/>
  <c r="J20"/>
  <c r="G20"/>
  <c r="H20"/>
  <c r="I20"/>
  <c r="F26"/>
  <c r="G26"/>
  <c r="H26"/>
  <c r="I26"/>
  <c r="F30"/>
  <c r="J30"/>
  <c r="G30"/>
  <c r="I30"/>
  <c r="H30"/>
  <c r="H35"/>
  <c r="I35"/>
  <c r="F35"/>
  <c r="J35"/>
  <c r="G35"/>
  <c r="H39"/>
  <c r="I39"/>
  <c r="F39"/>
  <c r="J39"/>
  <c r="G39"/>
  <c r="H43"/>
  <c r="L43"/>
  <c r="I43"/>
  <c r="F43"/>
  <c r="J43"/>
  <c r="G43"/>
  <c r="K43"/>
  <c r="H62"/>
  <c r="I62"/>
  <c r="F62"/>
  <c r="J62"/>
  <c r="G62"/>
  <c r="J71"/>
  <c r="I34"/>
  <c r="F34"/>
  <c r="J34"/>
  <c r="G34"/>
  <c r="K34"/>
  <c r="H34"/>
  <c r="L34"/>
  <c r="F21"/>
  <c r="J21"/>
  <c r="G21"/>
  <c r="H21"/>
  <c r="I21"/>
  <c r="F23"/>
  <c r="J23"/>
  <c r="G23"/>
  <c r="I23"/>
  <c r="H23"/>
  <c r="F27"/>
  <c r="J27"/>
  <c r="G27"/>
  <c r="H27"/>
  <c r="I27"/>
  <c r="F31"/>
  <c r="J31"/>
  <c r="G31"/>
  <c r="K31"/>
  <c r="I31"/>
  <c r="L31"/>
  <c r="H31"/>
  <c r="H36"/>
  <c r="I36"/>
  <c r="F36"/>
  <c r="J36"/>
  <c r="G36"/>
  <c r="H40"/>
  <c r="I40"/>
  <c r="F40"/>
  <c r="J40"/>
  <c r="G40"/>
  <c r="F54"/>
  <c r="J54"/>
  <c r="G54"/>
  <c r="K54"/>
  <c r="I54"/>
  <c r="L54"/>
  <c r="H54"/>
  <c r="H71"/>
  <c r="G71"/>
  <c r="F71"/>
  <c r="I71"/>
  <c r="E71"/>
  <c r="E36"/>
  <c r="E40"/>
  <c r="E21"/>
  <c r="E27"/>
  <c r="E35"/>
  <c r="E39"/>
  <c r="E58"/>
  <c r="E62"/>
  <c r="E23"/>
  <c r="E29"/>
  <c r="E33"/>
  <c r="E37"/>
  <c r="E41"/>
  <c r="E20"/>
  <c r="E26"/>
  <c r="E30"/>
  <c r="E57"/>
  <c r="E34"/>
  <c r="E38"/>
  <c r="E31"/>
  <c r="E54"/>
  <c r="E28"/>
  <c r="E43"/>
  <c r="D10"/>
  <c r="C17"/>
  <c r="C14"/>
  <c r="C13"/>
  <c r="C12"/>
  <c r="C11"/>
  <c r="C10"/>
  <c r="C9"/>
  <c r="B17"/>
  <c r="B14"/>
  <c r="B13"/>
  <c r="B12"/>
  <c r="B11"/>
  <c r="B10"/>
  <c r="B9"/>
  <c r="C4" i="13" l="1"/>
  <c r="K19" i="5"/>
  <c r="L10"/>
  <c r="K10"/>
  <c r="L19"/>
  <c r="C11" i="13"/>
  <c r="C6" i="17"/>
  <c r="C5" i="15"/>
  <c r="E19" i="5"/>
  <c r="C6" i="13"/>
  <c r="C9" i="17"/>
  <c r="C11" i="15"/>
  <c r="C9" i="13"/>
  <c r="C4" i="17"/>
  <c r="C8" i="15"/>
  <c r="C8" i="13"/>
  <c r="C6" i="15"/>
  <c r="C10" i="17"/>
  <c r="C7"/>
  <c r="C11"/>
  <c r="C4" i="15"/>
  <c r="C10" i="13"/>
  <c r="C7" i="15"/>
  <c r="C8" i="17"/>
  <c r="C5"/>
  <c r="C9" i="15"/>
  <c r="C5" i="13"/>
  <c r="C7"/>
  <c r="C10" i="15"/>
  <c r="K42" i="5"/>
  <c r="J42"/>
  <c r="L42"/>
  <c r="F25"/>
  <c r="J19"/>
  <c r="G42"/>
  <c r="F42"/>
  <c r="I42"/>
  <c r="H42"/>
  <c r="I25"/>
  <c r="I19"/>
  <c r="F19"/>
  <c r="J25"/>
  <c r="H19"/>
  <c r="H25"/>
  <c r="L25"/>
  <c r="K25"/>
  <c r="F10"/>
  <c r="J10"/>
  <c r="G10"/>
  <c r="H10"/>
  <c r="I10"/>
  <c r="G25"/>
  <c r="G19"/>
  <c r="E42"/>
  <c r="E25"/>
  <c r="E10"/>
  <c r="K6" l="1"/>
  <c r="K5" s="1"/>
  <c r="C4" i="7"/>
  <c r="C5"/>
  <c r="L6" i="5"/>
  <c r="L5" s="1"/>
  <c r="I6"/>
  <c r="I5" s="1"/>
  <c r="C10" i="7"/>
  <c r="F6" i="5"/>
  <c r="F5" s="1"/>
  <c r="C7" i="7"/>
  <c r="H6" i="5"/>
  <c r="H5" s="1"/>
  <c r="C6" i="7"/>
  <c r="G6" i="5"/>
  <c r="G5" s="1"/>
  <c r="C9" i="7"/>
  <c r="E6" i="5"/>
  <c r="E5" s="1"/>
  <c r="C11" i="7"/>
  <c r="J6" i="5"/>
  <c r="J5" s="1"/>
  <c r="C8" i="7"/>
  <c r="E364" i="1"/>
  <c r="B120" i="2" l="1"/>
  <c r="B119"/>
  <c r="B118"/>
  <c r="B117"/>
  <c r="B116"/>
  <c r="B115"/>
  <c r="B114"/>
  <c r="B113"/>
  <c r="B112"/>
  <c r="B111"/>
  <c r="B110"/>
  <c r="B109"/>
  <c r="B108"/>
  <c r="B107"/>
  <c r="B106"/>
  <c r="B105"/>
  <c r="B104"/>
  <c r="B103"/>
  <c r="B99"/>
  <c r="B98"/>
  <c r="B97"/>
  <c r="B94"/>
  <c r="B93"/>
  <c r="B86"/>
  <c r="B84"/>
  <c r="B83"/>
  <c r="B82"/>
  <c r="B81"/>
  <c r="B80"/>
  <c r="B79"/>
  <c r="B77"/>
  <c r="B76"/>
  <c r="B75"/>
  <c r="B74"/>
  <c r="B73"/>
  <c r="B72"/>
  <c r="B71"/>
  <c r="B70"/>
  <c r="B69"/>
  <c r="B68"/>
  <c r="B67"/>
  <c r="B66"/>
  <c r="B65"/>
  <c r="B64"/>
  <c r="B63"/>
  <c r="B62"/>
  <c r="B61"/>
  <c r="B60"/>
  <c r="B59"/>
  <c r="B58"/>
  <c r="B56"/>
  <c r="B55"/>
  <c r="B54"/>
  <c r="B53"/>
  <c r="B52"/>
  <c r="B51"/>
  <c r="B50"/>
  <c r="B49"/>
  <c r="B48"/>
  <c r="B47"/>
  <c r="B46"/>
  <c r="B45"/>
  <c r="B44"/>
  <c r="B43"/>
  <c r="B42"/>
  <c r="B41"/>
  <c r="B40"/>
  <c r="B39"/>
  <c r="B38"/>
  <c r="B37"/>
  <c r="B36"/>
  <c r="B35"/>
  <c r="B34"/>
  <c r="B33"/>
  <c r="B31"/>
  <c r="B30"/>
  <c r="B29"/>
  <c r="B28"/>
  <c r="B27"/>
  <c r="B26"/>
  <c r="B25"/>
  <c r="B24"/>
  <c r="B23" l="1"/>
  <c r="B22"/>
  <c r="B21"/>
  <c r="B20"/>
  <c r="B19"/>
  <c r="B18"/>
  <c r="B17"/>
  <c r="B16"/>
  <c r="B15"/>
  <c r="B14"/>
  <c r="B10"/>
  <c r="B9"/>
  <c r="B8"/>
  <c r="B6"/>
  <c r="D5" i="1" l="1"/>
  <c r="B3" i="7" l="1"/>
  <c r="A3"/>
</calcChain>
</file>

<file path=xl/sharedStrings.xml><?xml version="1.0" encoding="utf-8"?>
<sst xmlns="http://schemas.openxmlformats.org/spreadsheetml/2006/main" count="2338" uniqueCount="774">
  <si>
    <t>№ п/п</t>
  </si>
  <si>
    <t>Наименование</t>
  </si>
  <si>
    <t>Источник</t>
  </si>
  <si>
    <t>-</t>
  </si>
  <si>
    <t>2</t>
  </si>
  <si>
    <t>3</t>
  </si>
  <si>
    <t>4</t>
  </si>
  <si>
    <t>6</t>
  </si>
  <si>
    <t>7</t>
  </si>
  <si>
    <t>9</t>
  </si>
  <si>
    <t>Код</t>
  </si>
  <si>
    <t>ИД1</t>
  </si>
  <si>
    <t>ИД2</t>
  </si>
  <si>
    <t>ИД3</t>
  </si>
  <si>
    <t>ИД5</t>
  </si>
  <si>
    <t>ИД4</t>
  </si>
  <si>
    <t>ИД6</t>
  </si>
  <si>
    <t>ИД7</t>
  </si>
  <si>
    <t>Наименование учреждения</t>
  </si>
  <si>
    <t>Сводная оценка</t>
  </si>
  <si>
    <t>Индекс</t>
  </si>
  <si>
    <t>К1</t>
  </si>
  <si>
    <t>Методика оценки качества работы дошкольных образовательных учреждений Чеченской Республики</t>
  </si>
  <si>
    <t>Свод исходных данных от дошкольных образовательных учреждений</t>
  </si>
  <si>
    <t>Наименование критерия</t>
  </si>
  <si>
    <t>Вес критерия</t>
  </si>
  <si>
    <t>К2</t>
  </si>
  <si>
    <t>Наименование переменной</t>
  </si>
  <si>
    <t>Статформа 85-к (Раздел 2.8)</t>
  </si>
  <si>
    <t>Статформа 85-к (Раздел 2.1)</t>
  </si>
  <si>
    <t>Группа критериев 1. Качество образовательного процесса</t>
  </si>
  <si>
    <t>МБДОУ «Детский сад № 1 «Ласточка» г. Аргун»</t>
  </si>
  <si>
    <t>МБДОУ «Детский сад № 2 «Солнышко» г. Аргун»</t>
  </si>
  <si>
    <t>МБДОУ «Детский сад № 3 «Звездочка» г. Аргун»</t>
  </si>
  <si>
    <t>МБДОУ «Детский сад № 4 «Радуга» г. Аргун»</t>
  </si>
  <si>
    <t>МБДОУ «Детский сад № 5 «Светлячок» г. Аргун»</t>
  </si>
  <si>
    <t>МБДОУ «Детский сад № 6 «Лунтик» г. Аргун»</t>
  </si>
  <si>
    <t>МБДОУ «Детский сад № 7 «Чебурашка» г. Аргун»</t>
  </si>
  <si>
    <t>МБДОУ «Детский сад № 8 «Сказка» г. Аргун»</t>
  </si>
  <si>
    <t>МБДОУ «Д/с № 1 «Ласточка»</t>
  </si>
  <si>
    <t>МБДОУ «Д/с № 2 «Солнышко»</t>
  </si>
  <si>
    <t>МБДОУ «Д/с № 3 «Звездочка»</t>
  </si>
  <si>
    <t>МБДОУ «Д/с № 4 «Радуга»</t>
  </si>
  <si>
    <t>МБДОУ «Д/с № 5 «Светлячок»</t>
  </si>
  <si>
    <t>МБДОУ «Д/с № 6 «Лунтик»</t>
  </si>
  <si>
    <t>МБДОУ «Д/с № 7 «Чебурашка»</t>
  </si>
  <si>
    <t>МБДОУ «Д/с № 8 «Сказка»</t>
  </si>
  <si>
    <t>Полное наименование</t>
  </si>
  <si>
    <t>Сокращенное наименование</t>
  </si>
  <si>
    <t>1</t>
  </si>
  <si>
    <t>Балл</t>
  </si>
  <si>
    <t>Формула расчета</t>
  </si>
  <si>
    <t>Условие получения балла</t>
  </si>
  <si>
    <t>Вес</t>
  </si>
  <si>
    <t>К1.1.</t>
  </si>
  <si>
    <t>Исходные данные</t>
  </si>
  <si>
    <t>от</t>
  </si>
  <si>
    <t>до</t>
  </si>
  <si>
    <t>К1.2.</t>
  </si>
  <si>
    <t>Акт проверки готовности ДОО к 2014-2015 учебному году / акты проверок контрольно-надзорных органов</t>
  </si>
  <si>
    <t>Статформа 85-к (Раздел 3.1)</t>
  </si>
  <si>
    <t xml:space="preserve">от </t>
  </si>
  <si>
    <t>направлений</t>
  </si>
  <si>
    <t>Школа</t>
  </si>
  <si>
    <t>Библиотека, дом культуры, музей</t>
  </si>
  <si>
    <t>Спортивная школа, бассейн, стадион</t>
  </si>
  <si>
    <t>Учреждение дополнительного образования детей, музыкальная школа</t>
  </si>
  <si>
    <t>Наличие специализированных методик работы с разновозрастными группами (зафиксированных в образовательной программе ДОО)</t>
  </si>
  <si>
    <t>физическое развитие</t>
  </si>
  <si>
    <t>художественно-эстетическое развитие</t>
  </si>
  <si>
    <t>речевое развитие</t>
  </si>
  <si>
    <t>познавательное развитие</t>
  </si>
  <si>
    <t>социально-коммуникативное развитие</t>
  </si>
  <si>
    <t>8</t>
  </si>
  <si>
    <t>10</t>
  </si>
  <si>
    <t>11</t>
  </si>
  <si>
    <t>12</t>
  </si>
  <si>
    <t>13</t>
  </si>
  <si>
    <t>14</t>
  </si>
  <si>
    <t>15</t>
  </si>
  <si>
    <t>17</t>
  </si>
  <si>
    <t>18</t>
  </si>
  <si>
    <t>19</t>
  </si>
  <si>
    <t>20</t>
  </si>
  <si>
    <t>21</t>
  </si>
  <si>
    <t>22</t>
  </si>
  <si>
    <t>ИД8</t>
  </si>
  <si>
    <t>ИД9</t>
  </si>
  <si>
    <t>ИД10</t>
  </si>
  <si>
    <t>ИД11</t>
  </si>
  <si>
    <t>ИД12</t>
  </si>
  <si>
    <t>ИД13</t>
  </si>
  <si>
    <t>ИД14</t>
  </si>
  <si>
    <t>ИД15</t>
  </si>
  <si>
    <t>ИД16</t>
  </si>
  <si>
    <t>ИД17</t>
  </si>
  <si>
    <t>ИД18</t>
  </si>
  <si>
    <t>ИД19</t>
  </si>
  <si>
    <t>ИД20</t>
  </si>
  <si>
    <t>23</t>
  </si>
  <si>
    <t>24</t>
  </si>
  <si>
    <t>ИД21</t>
  </si>
  <si>
    <t>25</t>
  </si>
  <si>
    <t>ИД22</t>
  </si>
  <si>
    <t>Группа критериев 2. Качество услуг по присмотру и уходу за детьми (содержание детей, обеспечение питанием и т.п.)</t>
  </si>
  <si>
    <t>К3</t>
  </si>
  <si>
    <t>Группа критериев 3. Обеспеченность кадровыми ресурсами (преподавательский состав, административно-управленческий состав, вспомогательный персонал и т.п.)</t>
  </si>
  <si>
    <t>К4</t>
  </si>
  <si>
    <t>К5</t>
  </si>
  <si>
    <t>К6</t>
  </si>
  <si>
    <t>К7</t>
  </si>
  <si>
    <t>Группа критериев 5. Обеспеченность финансовыми ресурсами</t>
  </si>
  <si>
    <t>Группа критериев 6. Качество информирования</t>
  </si>
  <si>
    <t>Группа критериев 7. Качество управления учреждением</t>
  </si>
  <si>
    <t>художественной направленности</t>
  </si>
  <si>
    <t>физкультурно-спортивной направленности</t>
  </si>
  <si>
    <t>технической направленности</t>
  </si>
  <si>
    <t>туристско-краеведческой направленности</t>
  </si>
  <si>
    <t>социально-педагогической направленности</t>
  </si>
  <si>
    <t>естественнонаучной направленности</t>
  </si>
  <si>
    <t>ИД23</t>
  </si>
  <si>
    <t>ИД24</t>
  </si>
  <si>
    <t>ИД25</t>
  </si>
  <si>
    <t>Статформа 85-к (Раздел 2.3)</t>
  </si>
  <si>
    <t>26</t>
  </si>
  <si>
    <t>ИД26</t>
  </si>
  <si>
    <t>Статформа 85-к (Раздел 2.5)</t>
  </si>
  <si>
    <t>Ведение индивидуальных карт психофизического здоровья детей психологом и медицинскими работниками</t>
  </si>
  <si>
    <t>Оценка состояние пищеблока, указанная в Акте проверки готовности ДОО к 2014-2015 учебному году</t>
  </si>
  <si>
    <t>27</t>
  </si>
  <si>
    <t>ИД27</t>
  </si>
  <si>
    <t>28</t>
  </si>
  <si>
    <t>ИД28</t>
  </si>
  <si>
    <t>29</t>
  </si>
  <si>
    <t>ИД29</t>
  </si>
  <si>
    <t>30</t>
  </si>
  <si>
    <t>ИД30</t>
  </si>
  <si>
    <t>ИД31</t>
  </si>
  <si>
    <t>32</t>
  </si>
  <si>
    <t>ИД32</t>
  </si>
  <si>
    <t>33</t>
  </si>
  <si>
    <t>ИД33</t>
  </si>
  <si>
    <t>34</t>
  </si>
  <si>
    <t>ИД34</t>
  </si>
  <si>
    <t>35</t>
  </si>
  <si>
    <t>ИД35</t>
  </si>
  <si>
    <t>36</t>
  </si>
  <si>
    <t>ИД36</t>
  </si>
  <si>
    <t>37</t>
  </si>
  <si>
    <t>ИД37</t>
  </si>
  <si>
    <t>38</t>
  </si>
  <si>
    <t>ИД38</t>
  </si>
  <si>
    <t>39</t>
  </si>
  <si>
    <t>ИД39</t>
  </si>
  <si>
    <t>40</t>
  </si>
  <si>
    <t>ИД40</t>
  </si>
  <si>
    <t>41</t>
  </si>
  <si>
    <t>ИД41</t>
  </si>
  <si>
    <t>42</t>
  </si>
  <si>
    <t>ИД42</t>
  </si>
  <si>
    <t>43</t>
  </si>
  <si>
    <t>ИД43</t>
  </si>
  <si>
    <t>44</t>
  </si>
  <si>
    <t>ИД44</t>
  </si>
  <si>
    <t>Статформа 85-к (Раздел 3.3)</t>
  </si>
  <si>
    <t>Годовой отчет о деятельности ДОО/ведомственная отчетность</t>
  </si>
  <si>
    <t>Ведомственная отчетность</t>
  </si>
  <si>
    <t>Информация ДОО</t>
  </si>
  <si>
    <t>Необходимость проведения в здании ДОО капитального ремонта</t>
  </si>
  <si>
    <t xml:space="preserve"> Наличие тревожной кнопки или другой охранной сигнализации</t>
  </si>
  <si>
    <t>Наличие работающей пожарной сигнализации</t>
  </si>
  <si>
    <t>Наличие противопожарного оборудования</t>
  </si>
  <si>
    <t>Наличие системы видеонаблюдения</t>
  </si>
  <si>
    <t>Количество персональных компьютеров, доступных для использования детьми</t>
  </si>
  <si>
    <t>Наличие специального оборудованного кабинета педагога-психолога</t>
  </si>
  <si>
    <t>Наличие специального оборудованного кабинета учителя-логопеда</t>
  </si>
  <si>
    <t>нет</t>
  </si>
  <si>
    <t>47</t>
  </si>
  <si>
    <t>48</t>
  </si>
  <si>
    <t>49</t>
  </si>
  <si>
    <t>50</t>
  </si>
  <si>
    <t>51</t>
  </si>
  <si>
    <t>52</t>
  </si>
  <si>
    <t>53</t>
  </si>
  <si>
    <t>54</t>
  </si>
  <si>
    <t>55</t>
  </si>
  <si>
    <t>56</t>
  </si>
  <si>
    <t>57</t>
  </si>
  <si>
    <t>58</t>
  </si>
  <si>
    <t>59</t>
  </si>
  <si>
    <t>60</t>
  </si>
  <si>
    <t>61</t>
  </si>
  <si>
    <t>62</t>
  </si>
  <si>
    <t>63</t>
  </si>
  <si>
    <t>64</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</si>
  <si>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</si>
  <si>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</si>
  <si>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</si>
  <si>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</si>
  <si>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</si>
  <si>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</si>
  <si>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</si>
  <si>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</si>
  <si>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</si>
  <si>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</si>
  <si>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</si>
  <si>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</si>
  <si>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</si>
  <si>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</si>
  <si>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</si>
  <si>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</si>
  <si>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</si>
  <si>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</si>
  <si>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</si>
  <si>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</si>
  <si>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</si>
  <si>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</si>
  <si>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</si>
  <si>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</si>
  <si>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</si>
  <si>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</si>
  <si>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</si>
  <si>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</si>
  <si>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</si>
  <si>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</si>
  <si>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</si>
  <si>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</si>
  <si>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</si>
  <si>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</si>
  <si>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</si>
  <si>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</si>
  <si>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</si>
  <si>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Среднемесячная заработная плата педагогических работников ДОО</t>
  </si>
  <si>
    <t>Среднемесячная заработная плата в сфере дошкольного образования в Чеченской Республике</t>
  </si>
  <si>
    <t>Средний размер родительской платы за услуги ДОО в Чеченской Республике</t>
  </si>
  <si>
    <t>Наличие системы диагностики развития (знаний, умений, навыков) воспитанников или системы мониторинга достижения воспитанниками  планируемых целевых ориентиров</t>
  </si>
  <si>
    <t>Годовой отчет о деятельности ДОО</t>
  </si>
  <si>
    <t>Количество воспитанников, ставших победителями муниципальных, региональных, всероссийских или международных массовых мероприятий в отчетном году</t>
  </si>
  <si>
    <t>Количество предписаний надзорных органов (по вопросам образования) в отчетном году</t>
  </si>
  <si>
    <t>Количество проведенных в ДОО конкурсов, выставок, открытых уроков, демонстрирующих достижения воспитанников, в отчетном году</t>
  </si>
  <si>
    <t>Наличие бесплатного дополнительного образования в ДОО в отчетном году</t>
  </si>
  <si>
    <t>Количество воспитанников в отчетном году</t>
  </si>
  <si>
    <t>Количество познавательных мероприятий, реализованных ДОО совместно с родителями воспитанников, в отчетном году</t>
  </si>
  <si>
    <r>
      <rPr>
        <sz val="11"/>
        <rFont val="Times New Roman"/>
        <family val="1"/>
        <charset val="204"/>
      </rPr>
      <t xml:space="preserve">Количество </t>
    </r>
    <r>
      <rPr>
        <sz val="11"/>
        <color theme="1"/>
        <rFont val="Times New Roman"/>
        <family val="1"/>
        <charset val="204"/>
      </rPr>
      <t>познавательных мероприятий, реализованных ДОО совместно с привлеченными партнерскими организациями (сетевая форма реализации образовательных программ), в отчетном году</t>
    </r>
  </si>
  <si>
    <t>Лекотека</t>
  </si>
  <si>
    <t>Центр игровой поддержки ребёнка</t>
  </si>
  <si>
    <t>Адаптационная группа</t>
  </si>
  <si>
    <t>Группа развития</t>
  </si>
  <si>
    <t>Будущий первоклассник</t>
  </si>
  <si>
    <t>Группа детей, для которых русский язык не является родным</t>
  </si>
  <si>
    <t>Группа детей с  отклонениями  в развитии</t>
  </si>
  <si>
    <t>Особый ребёнок</t>
  </si>
  <si>
    <t>Играя, обучаюсь</t>
  </si>
  <si>
    <t>Группы вечернего пребывания, выходного и праздничного дня</t>
  </si>
  <si>
    <t>Юный олимпиец</t>
  </si>
  <si>
    <t>Учусь плавать</t>
  </si>
  <si>
    <t>Семейный детский сад</t>
  </si>
  <si>
    <t>Использование в ДОО вариативных форм дошкольного образования в отчетном году</t>
  </si>
  <si>
    <t>Наличие реализуемых в отчетном году собственных авторских образовательных программ ДОО, отмеченных всероссийскими, окружными, региональными или муниципальными наградами</t>
  </si>
  <si>
    <t>Количество разновозрастных групп в ДОО в отчетном году</t>
  </si>
  <si>
    <t>Количество несчастных случаев, отравлений, травм, полученных воспитанниками во время пребывания в ДОО в отчётном году</t>
  </si>
  <si>
    <t xml:space="preserve">Количество дней, пропущенных воспитанниками по болезни, в отчётном году
</t>
  </si>
  <si>
    <t>Количество предписаний надзорных органов (в отношении присмотра и ухода) в отчётном году</t>
  </si>
  <si>
    <t>Наличие сторожа (охранника) в дневное время</t>
  </si>
  <si>
    <t>Количество воспитанников, прошедших диспансеризацию в отчётном году</t>
  </si>
  <si>
    <t>Количество педагогических работников ДОО в отчётном году</t>
  </si>
  <si>
    <t>Количество педагогических работников ДОО, педагогический стаж которых составляет до 5 лет, в отчётном году</t>
  </si>
  <si>
    <t>Количество педагогических работников ДОО, педагогический стаж которых составляет более 30 лет, в отчётном году</t>
  </si>
  <si>
    <t>Количество педагогических работников ДОО, имеющих высшее образование педагогической направленности, в отчётном году</t>
  </si>
  <si>
    <t>Количество педагогических работников ДОО, которым по результатам аттестации были присвоены высшая и первая квалификационные категории</t>
  </si>
  <si>
    <t>Количество педагогических работников ДОО, прошедших за последние 5 лет повышение квалификации/профессиональную переподготовку по профилю педагогической деятельности деятельности, по состоянию на отчётный год</t>
  </si>
  <si>
    <t>Количество педагогических работников, прошедших повышение квалификации по применению в образовательном процессе ФГОСов, по состоянию на отчётный год</t>
  </si>
  <si>
    <t>Количество педагогических работников, имеющих награды и поощрения, почетные звания, ведомственные знаки отличия</t>
  </si>
  <si>
    <t>Количество открытых вакансий педагогических работников в ДОО</t>
  </si>
  <si>
    <t>Количество ставок педагогических работников в ДОО согласно штатному расписанию</t>
  </si>
  <si>
    <t>Количество педагогов, являющихся победителями, призерами (лауреатами) конкурсов всероссийского (к примеру, ВКПМ "Воспитатель года"), окружного, регионального, муниципального уровней</t>
  </si>
  <si>
    <t>Количество педагогических работников ДОО, уволившихся в отчётном году по собственному желанию (за исключением лиц пенсионного возраста)</t>
  </si>
  <si>
    <t>Количество воспитателей ДОО, работающих в группах с детьми в возрасте до 1 года, по состоянию на отчётный год</t>
  </si>
  <si>
    <t>Количество воспитателей ДОО, работающих в группах с детьми в возрасте от 1 года до 3 лет, по состоянию на отчётный год</t>
  </si>
  <si>
    <t>Количество педагогов-психологов в ДОО в отчётном году</t>
  </si>
  <si>
    <t>Расчётное количество педагогов-психологов по нормативам для воспитанников в возрасте до 1 года</t>
  </si>
  <si>
    <t>Расчётное количество педагогов-психологов по нормативам для воспитанников в возрасте от 1 года до 3 лет</t>
  </si>
  <si>
    <t>Расчётное количество педагогов-психологов по нормативам для воспитанников в возрасте от от 3 лет</t>
  </si>
  <si>
    <t>Количество воспитателей ДОО, работающих в группах с воспитанниками в возрасте от 3 лет, по состоянию на отчётный год</t>
  </si>
  <si>
    <t>Количество воспитанников в возрасте до 1 года в отчётном году</t>
  </si>
  <si>
    <t>Количество воспитанников в возрасте от 1 года до 3 лет в отчётном году</t>
  </si>
  <si>
    <t>Количество воспитанников в возрасте от 3 лет в отчётном году</t>
  </si>
  <si>
    <t>Количество помощников воспитателей ДОО, работающих в группах с воспитанниками в возрасте до 1 года, по состоянию на отчётный год</t>
  </si>
  <si>
    <t>Количество помощников воспитателей ДОО, работающих в группах с воспитанниками в возрасте от 1 года до 3 лет, по состоянию на отчётный год</t>
  </si>
  <si>
    <t>Количество помощников воспитателей ДОО, работающих в группах с воспитанниками в возрасте от 3 лет, по состоянию на отчётный год</t>
  </si>
  <si>
    <t>Количество музыкальных руководителей в ДОО в отчетном году</t>
  </si>
  <si>
    <t>Количество инструкторов по физической культуре в ДОО в отчетном году</t>
  </si>
  <si>
    <t>Количество воспитанников ДОО</t>
  </si>
  <si>
    <t>Количество медицинских работников в ДОО в отчетном году</t>
  </si>
  <si>
    <t>Количество сотрудников ДОО</t>
  </si>
  <si>
    <t>для воспитанников в возрасте от 1 года до 3 лет (предельная наполняемость групп - 15 детей)</t>
  </si>
  <si>
    <t>для воспитанников в возрасте до 1 года (предельная наполняемость групп - 10 детей)</t>
  </si>
  <si>
    <t>для воспитанников в возрасте от 3 лет (предельная наполняемость групп - 20 детей)</t>
  </si>
  <si>
    <t>Количество воспитанников, обучающихся в бесплатных кружках, секциях в отчетном году</t>
  </si>
  <si>
    <t>Количество предусмотренных ФГОС ДО парциальных программ по развитию детей, реализуемых в ДОО</t>
  </si>
  <si>
    <t>Состояние здания ДОО</t>
  </si>
  <si>
    <t>Наличие периметрального ограждения территории ДОО, освещение территории</t>
  </si>
  <si>
    <t>Количество зарегистрированных  жалоб на деятельность ДОО со стороны родителей воспитанников в отношении ведения образовательной деятельности в отчетном году</t>
  </si>
  <si>
    <t>Количество зарегистрированных жалоб на деятельность ДОО со стороны родителей воспитанников (в отношении присмотра и ухода) в отчётном году</t>
  </si>
  <si>
    <t>Количество воспитателей ДОО в отчётном году</t>
  </si>
  <si>
    <t>Количество помощников воспитателей в ДОО в отчётном году</t>
  </si>
  <si>
    <t>Площадь групповых (игровых) комнат</t>
  </si>
  <si>
    <t>Площадь дополнительных помещений для занятий с детьми, предназначенных для поочередного использования всеми или несколькими детскими группами (музыкальный зал, физкультурный зал, бассейн, кабинет логопеда и др.)</t>
  </si>
  <si>
    <t>Наличие оборудованного физкультурного зала</t>
  </si>
  <si>
    <t>Наличие оборудованного музыкального зала</t>
  </si>
  <si>
    <t>Наличие оборудованного крытого бассейна</t>
  </si>
  <si>
    <t>Площадь дополнительных помещений для занятий с детьми, предназначенных для поочередного использования всеми или несколькими детскими группами (музыкальный зал, физкультурный зал, бассейн, кабинет логопеда и др.), на одного ребёнка</t>
  </si>
  <si>
    <t>Количество предписаний надзорных органов (по вопросам материально-технического оснащения ДОО) в отчетном году</t>
  </si>
  <si>
    <t>Оценка обеспеченности ДОО игрушками, указанная в Акте проверки готовности ДОО к 2014-2015 учебному году</t>
  </si>
  <si>
    <t>Оценка обеспеченности ДОО образовательными пособиями и их соответствия требованиям образовательных программ, указанная в Акте проверки готовности ДОО к 2014-2015 учебному году</t>
  </si>
  <si>
    <t>Средние расходы на обеспечение образовательного процесса на 1 воспитанника</t>
  </si>
  <si>
    <t>Объем платных услуг на 1 воспитанника</t>
  </si>
  <si>
    <t>Средний размер родительской платы за услуги данного ДОО</t>
  </si>
  <si>
    <t>о дате создания ДОО</t>
  </si>
  <si>
    <t>об учредителях ДОО</t>
  </si>
  <si>
    <t>о месте нахождения ДОО</t>
  </si>
  <si>
    <t>о графике работы ДОО</t>
  </si>
  <si>
    <t>контактной информации ДОО (телефона, электронной почты)</t>
  </si>
  <si>
    <t>об органах управления</t>
  </si>
  <si>
    <t>о руководителях органов управления</t>
  </si>
  <si>
    <t>Ссылка на страницу официального сайта ДОО, содержащую сведения о педагогических работниках ДОО</t>
  </si>
  <si>
    <t>Ссылка на официальный сайт ДОО</t>
  </si>
  <si>
    <t>Ссылка на страницу официального сайта ДОО, содержащую отчет о результатах самообследования ДОО, подписанный руководителем ДОО и заверенный печатью</t>
  </si>
  <si>
    <t>Ссылка на страницу официального сайта ДОО, содержащую информацию о материально-технического обеспечении образовательной деятельности в ДОО.</t>
  </si>
  <si>
    <t>образовательную программу ДОО</t>
  </si>
  <si>
    <t>календарный учебный график ДОО</t>
  </si>
  <si>
    <t>методические материалы ДОО</t>
  </si>
  <si>
    <t>Ссылка на страницу официального сайта ДОО, содержащую информацию о предписаниях надзорных органов, отчетов об исполнении таких предписаний.</t>
  </si>
  <si>
    <t>Ссылка на страницу официального сайта ДОО, содержащую электронную форму обратной связи (для отправки жалоб, предложений и пр.)</t>
  </si>
  <si>
    <t>Ссылка на страницу официального сайта ДОО, содержащую ежегодный публичный доклад ДОО</t>
  </si>
  <si>
    <t>Количество бесплатных  кружков и секций в ДОО по разновидностям в отчетном году:</t>
  </si>
  <si>
    <t>буклеты</t>
  </si>
  <si>
    <t>семинары и практикумы</t>
  </si>
  <si>
    <t>тренинги</t>
  </si>
  <si>
    <t>лекторий</t>
  </si>
  <si>
    <t>индивидуальные и групповые консультации</t>
  </si>
  <si>
    <t>совместные обсуждения публичного доклада ДОО</t>
  </si>
  <si>
    <t>дискуссионные площадки по обсуждению развития детского сада</t>
  </si>
  <si>
    <t>другие формы (укажите)</t>
  </si>
  <si>
    <t>Общий объём доходов от оказания дополнительных платных услуг</t>
  </si>
  <si>
    <t>Расходы на средства обучения:</t>
  </si>
  <si>
    <t>Приобретение канцелярских товаров, используемых в образовательном процессе</t>
  </si>
  <si>
    <t>Приобретение игрушек, используемых в образовательном процессе</t>
  </si>
  <si>
    <t>Является ли ДОО экспериментальной площадкой федерального, регионального или муниципального уровня</t>
  </si>
  <si>
    <t>Участие ДОО в конкурсах  федерального, регионального и муниципального уровня</t>
  </si>
  <si>
    <t>Наличие у ДОО призового места или гранта федерального, регионального или муниципального уровня</t>
  </si>
  <si>
    <t>Наличие подписанного руководителем ДОО и заверенного печатью отчета самообследования ДОО</t>
  </si>
  <si>
    <t>Наличие локальных актов ДОО по государственно-общественному  управлению</t>
  </si>
  <si>
    <t>Наличие долгосрочной программы развития ДОО (от 3 до 5 лет)</t>
  </si>
  <si>
    <t>Общий объём расходов ДОО</t>
  </si>
  <si>
    <t>Доля кредиторской задолженности в общей сумме расходов</t>
  </si>
  <si>
    <t>Форма №383</t>
  </si>
  <si>
    <t xml:space="preserve">Общий объём кредиторской задолженности у ДОО </t>
  </si>
  <si>
    <t>федерального</t>
  </si>
  <si>
    <t>регионального</t>
  </si>
  <si>
    <t>муниципального</t>
  </si>
  <si>
    <t>Количество нештатных и аварийных ситуаций техногенного характера, возникших на территории ДОО (пожар, обрушение конструкций и т.п.)</t>
  </si>
  <si>
    <t xml:space="preserve">Наличие системы водоснабжения </t>
  </si>
  <si>
    <t>Наличие канализации</t>
  </si>
  <si>
    <t>Тип здания, в котором располагается ДОО</t>
  </si>
  <si>
    <t>арендованное</t>
  </si>
  <si>
    <t>приспособленное</t>
  </si>
  <si>
    <t>Наличие прогулочной площадки</t>
  </si>
  <si>
    <t>Количество детей, пользующихся услугами бассейна в отчётном году</t>
  </si>
  <si>
    <t>Наличие оборудованного медицинского кабинета</t>
  </si>
  <si>
    <t>Наличие оборудованного процедурного кабинета</t>
  </si>
  <si>
    <t>Наличие оборудованного изолятора</t>
  </si>
  <si>
    <t>Приобретение методической литературы</t>
  </si>
  <si>
    <t>Приобретение игрушек (прогулочный инвентарь)</t>
  </si>
  <si>
    <t>Приобретение спортивного инвентаря (кегли, гантели, обручи)</t>
  </si>
  <si>
    <t>Приобретение учебной литературы для детей</t>
  </si>
  <si>
    <t>Используемые дополнительные формы информирования родителей:</t>
  </si>
  <si>
    <t>Количество сотрудников ДОО, переведенных на эффективный контракт</t>
  </si>
  <si>
    <t>Общий объём просроченной кредиторской задолженности подведомственных</t>
  </si>
  <si>
    <t>типовое</t>
  </si>
  <si>
    <t>хорошая</t>
  </si>
  <si>
    <t>отличная</t>
  </si>
  <si>
    <t>неуд.</t>
  </si>
  <si>
    <t>удв.</t>
  </si>
  <si>
    <t>П1.1.3.=ИД</t>
  </si>
  <si>
    <t>ИД</t>
  </si>
  <si>
    <t>П1.1.5.=ИД</t>
  </si>
  <si>
    <t>К1.3.</t>
  </si>
  <si>
    <t>П1.2=ИД2</t>
  </si>
  <si>
    <t>К1.4.</t>
  </si>
  <si>
    <t>П1.3.=ИД3</t>
  </si>
  <si>
    <t>К1.5</t>
  </si>
  <si>
    <t>П1.4.=(ИД4/ИД5)*100%</t>
  </si>
  <si>
    <t>П1.5=ИД6</t>
  </si>
  <si>
    <t>К1.6</t>
  </si>
  <si>
    <t>П1.6.=ИД7</t>
  </si>
  <si>
    <t>К1.7</t>
  </si>
  <si>
    <t>П1.7=ИД8</t>
  </si>
  <si>
    <t>К1.8</t>
  </si>
  <si>
    <t>К1.9</t>
  </si>
  <si>
    <t>П1.8=ИД9</t>
  </si>
  <si>
    <t>П1.9.=ИД10</t>
  </si>
  <si>
    <t>К1.10</t>
  </si>
  <si>
    <t>П1.10.=ИД12</t>
  </si>
  <si>
    <t>К1.11</t>
  </si>
  <si>
    <t>П1.11.=ИД13</t>
  </si>
  <si>
    <t>К1.12</t>
  </si>
  <si>
    <t>П1.12.=ИД14</t>
  </si>
  <si>
    <t>К2.1.</t>
  </si>
  <si>
    <t>К2.2.</t>
  </si>
  <si>
    <t>П2.1=ИД15/ИД5</t>
  </si>
  <si>
    <t>П1.1=ИД1</t>
  </si>
  <si>
    <t>К2.3.</t>
  </si>
  <si>
    <t>П2.3.=ИД17</t>
  </si>
  <si>
    <t>К2.4.</t>
  </si>
  <si>
    <t>К2.5.</t>
  </si>
  <si>
    <t>П2.5.=ИД19</t>
  </si>
  <si>
    <t>П2.4.=(ИД18/ИД5)*100</t>
  </si>
  <si>
    <t>К3.1.</t>
  </si>
  <si>
    <t>Р1</t>
  </si>
  <si>
    <t>Р2</t>
  </si>
  <si>
    <t>Р3</t>
  </si>
  <si>
    <t>ИД47</t>
  </si>
  <si>
    <t>ИД48</t>
  </si>
  <si>
    <t>ИД49</t>
  </si>
  <si>
    <t>К3.2.</t>
  </si>
  <si>
    <t>К3.3.</t>
  </si>
  <si>
    <t>К3.4.</t>
  </si>
  <si>
    <t>К3.5.</t>
  </si>
  <si>
    <t>К3.6.</t>
  </si>
  <si>
    <t>К3.7.</t>
  </si>
  <si>
    <t>К3.8.</t>
  </si>
  <si>
    <t>К3.9.</t>
  </si>
  <si>
    <t>К3.10.</t>
  </si>
  <si>
    <t>К3.11.</t>
  </si>
  <si>
    <t>К3.12.</t>
  </si>
  <si>
    <t>К3.13.</t>
  </si>
  <si>
    <t>К3.14.</t>
  </si>
  <si>
    <t>К3.15.</t>
  </si>
  <si>
    <t>К3.16.</t>
  </si>
  <si>
    <t>П3.6.=ИД27</t>
  </si>
  <si>
    <t>П3.7.=ИД28</t>
  </si>
  <si>
    <t>П3.8.=(ИД29/ИД30)*100%</t>
  </si>
  <si>
    <t>П3.9.=ИД31</t>
  </si>
  <si>
    <t>П3.12.1.=(ИД34*0,0083)</t>
  </si>
  <si>
    <t>П3.12.2.=(ИД36*0,11)</t>
  </si>
  <si>
    <t>П3.12.3.=(ИД38*0,0042)</t>
  </si>
  <si>
    <t>П3.2.=(ИД22/ИД23)*100%</t>
  </si>
  <si>
    <t>П3.3.=(ИД24/ИД23)*100%</t>
  </si>
  <si>
    <t>П3.4.=(ИД25/ИД23)*100%</t>
  </si>
  <si>
    <t>П3.5.=(ИД26/ИД23)*100%</t>
  </si>
  <si>
    <t>ИД50</t>
  </si>
  <si>
    <t>ИД51</t>
  </si>
  <si>
    <t>ИД52</t>
  </si>
  <si>
    <t>ИД53</t>
  </si>
  <si>
    <t>ИД54</t>
  </si>
  <si>
    <t>ИД55</t>
  </si>
  <si>
    <t>ИД56</t>
  </si>
  <si>
    <t>ИД57</t>
  </si>
  <si>
    <t>ИД58</t>
  </si>
  <si>
    <t>ИД59</t>
  </si>
  <si>
    <t>ИД60</t>
  </si>
  <si>
    <t>ИД61</t>
  </si>
  <si>
    <t>ИД62</t>
  </si>
  <si>
    <t>ИД63</t>
  </si>
  <si>
    <t>ИД64</t>
  </si>
  <si>
    <t>ИД65</t>
  </si>
  <si>
    <t>ИД66</t>
  </si>
  <si>
    <t>ИД67</t>
  </si>
  <si>
    <t>ИД68</t>
  </si>
  <si>
    <t>ИД69</t>
  </si>
  <si>
    <t>ИД70</t>
  </si>
  <si>
    <t>ИД71</t>
  </si>
  <si>
    <t>ИД72</t>
  </si>
  <si>
    <t>ИД73</t>
  </si>
  <si>
    <t>ИД74</t>
  </si>
  <si>
    <t>ИД75</t>
  </si>
  <si>
    <t>ИД76</t>
  </si>
  <si>
    <t>ИД77</t>
  </si>
  <si>
    <t>ИД78</t>
  </si>
  <si>
    <t>ИД79</t>
  </si>
  <si>
    <t>ИД80</t>
  </si>
  <si>
    <t>ИД81</t>
  </si>
  <si>
    <t>ИД82</t>
  </si>
  <si>
    <t>ИД83</t>
  </si>
  <si>
    <t>ИД84</t>
  </si>
  <si>
    <t>ИД85</t>
  </si>
  <si>
    <t>ИД86</t>
  </si>
  <si>
    <t>ИД87</t>
  </si>
  <si>
    <t>ИД88</t>
  </si>
  <si>
    <t>ИД89</t>
  </si>
  <si>
    <t>ИД90</t>
  </si>
  <si>
    <t>ИД91</t>
  </si>
  <si>
    <t>ИД92</t>
  </si>
  <si>
    <t>ИД93</t>
  </si>
  <si>
    <t>ИД94</t>
  </si>
  <si>
    <t>ИД95</t>
  </si>
  <si>
    <t>ИД96</t>
  </si>
  <si>
    <t>ИД97</t>
  </si>
  <si>
    <t>ИД98</t>
  </si>
  <si>
    <t>ИД99</t>
  </si>
  <si>
    <t>ИД100</t>
  </si>
  <si>
    <t>ИД101</t>
  </si>
  <si>
    <t>ИД102</t>
  </si>
  <si>
    <t>К4.1.</t>
  </si>
  <si>
    <t>Группа критериев 4. Обеспеченность материально-техническими ресурсами (оснащение основных помещений, прилегающих участков игровым и техническим оборудованием, методическое обеспечение и т.п.).</t>
  </si>
  <si>
    <t>К4.2.</t>
  </si>
  <si>
    <t>К4.3.</t>
  </si>
  <si>
    <t>К4.4.</t>
  </si>
  <si>
    <t>К4.5.</t>
  </si>
  <si>
    <t>К4.6.</t>
  </si>
  <si>
    <t>К4.7.</t>
  </si>
  <si>
    <t>К4.8.</t>
  </si>
  <si>
    <t>К4.9.</t>
  </si>
  <si>
    <t>К4.10.</t>
  </si>
  <si>
    <t>К4.11.</t>
  </si>
  <si>
    <t>К4.12.</t>
  </si>
  <si>
    <t>К4.13.</t>
  </si>
  <si>
    <t>К4.14.</t>
  </si>
  <si>
    <t>К4.15.</t>
  </si>
  <si>
    <t>К4.16.</t>
  </si>
  <si>
    <t>К4.17.</t>
  </si>
  <si>
    <t>К4.18.</t>
  </si>
  <si>
    <t>К4.19.</t>
  </si>
  <si>
    <t>К4.20.</t>
  </si>
  <si>
    <t>К4.21.</t>
  </si>
  <si>
    <t>К4.22.</t>
  </si>
  <si>
    <t>К4.23.</t>
  </si>
  <si>
    <t>К4.24.</t>
  </si>
  <si>
    <t>К4.25.</t>
  </si>
  <si>
    <t>К4.26.</t>
  </si>
  <si>
    <t>К4.27.</t>
  </si>
  <si>
    <t>К4.28.</t>
  </si>
  <si>
    <t>П4.1.=ИД50</t>
  </si>
  <si>
    <t>П4.2.=ИД51</t>
  </si>
  <si>
    <t>П4.3.=ИД52</t>
  </si>
  <si>
    <t>П4.4.=ИД53</t>
  </si>
  <si>
    <t>П4.5.=ИД54</t>
  </si>
  <si>
    <t>П4.6.=ИД55</t>
  </si>
  <si>
    <t>П4.7.=ИД56</t>
  </si>
  <si>
    <t>П4.8.=ИД57</t>
  </si>
  <si>
    <t>П4.9.=ИД58</t>
  </si>
  <si>
    <t>П4.10.=ИД59</t>
  </si>
  <si>
    <t>П4.11.=ИД60</t>
  </si>
  <si>
    <t>П4.12.=ИД61</t>
  </si>
  <si>
    <t>П4.13.=ИД62</t>
  </si>
  <si>
    <t>П4.14.=ИД63</t>
  </si>
  <si>
    <t>П4.16.=ИД65/ИД5</t>
  </si>
  <si>
    <t>П4.15.=ИД64/ИД5</t>
  </si>
  <si>
    <t>П4.17.=ИД66</t>
  </si>
  <si>
    <t>П4.18.=ИД67</t>
  </si>
  <si>
    <t>П4.19.=ИД68</t>
  </si>
  <si>
    <t>П4.21.=ИД70</t>
  </si>
  <si>
    <t>П4.22.=ИД71</t>
  </si>
  <si>
    <t>П4.23.=ИД72</t>
  </si>
  <si>
    <t>П4.24.=ИД73</t>
  </si>
  <si>
    <t>П4.25.=ИД74</t>
  </si>
  <si>
    <t>П4.26.=ИД75</t>
  </si>
  <si>
    <t>П4.27.=ИД76</t>
  </si>
  <si>
    <t>П4.28.=ИД77</t>
  </si>
  <si>
    <t>К5.1.</t>
  </si>
  <si>
    <t>П5.1.=ИД78/ИД79</t>
  </si>
  <si>
    <t>К5.2.</t>
  </si>
  <si>
    <t>К5.3.</t>
  </si>
  <si>
    <t>К5.4.</t>
  </si>
  <si>
    <t>П5.2.=ИД80/ИД81</t>
  </si>
  <si>
    <t>П5.3.=ИД82/ИД5</t>
  </si>
  <si>
    <t>П5.4.=ИД83/ИД5</t>
  </si>
  <si>
    <t>К6.1.</t>
  </si>
  <si>
    <t>К6.2.</t>
  </si>
  <si>
    <t>К6.3.</t>
  </si>
  <si>
    <t>К6.4.</t>
  </si>
  <si>
    <t>К6.5.</t>
  </si>
  <si>
    <t>К6.6.</t>
  </si>
  <si>
    <t>К6.7.</t>
  </si>
  <si>
    <t>К6.8.</t>
  </si>
  <si>
    <t>К6.9.</t>
  </si>
  <si>
    <t>К6.10.</t>
  </si>
  <si>
    <t>К6.11.</t>
  </si>
  <si>
    <t>П6.1.=ИД84</t>
  </si>
  <si>
    <t>П6.2.=ИД85</t>
  </si>
  <si>
    <t>П6.3.=ИД86</t>
  </si>
  <si>
    <t>П6.4.=ИД87</t>
  </si>
  <si>
    <t>П6.5.=ИД88</t>
  </si>
  <si>
    <t>П6.6.=ИД89</t>
  </si>
  <si>
    <t>П6.7.=ИД90</t>
  </si>
  <si>
    <t>П6.8.=ИД91</t>
  </si>
  <si>
    <t>П6.9.=ИД92</t>
  </si>
  <si>
    <t>П6.10.=ИД93</t>
  </si>
  <si>
    <t>П6.11.=ИД94</t>
  </si>
  <si>
    <t>Ссылка на страницу официального сайта ДОО, содержащую информацию об образовательном процессе и методических материалах:</t>
  </si>
  <si>
    <t>Ссылка на страницу официального сайта ДОО, содержащую информацию о системе управления:</t>
  </si>
  <si>
    <t>Ссылка на страницу официального сайта ДОО, содержащую учредительную и контактную информацию:</t>
  </si>
  <si>
    <t>К7.1.</t>
  </si>
  <si>
    <t>Доля выполненных на 100% показателей, характеризующих качество и объём предоставления услуги в рамках государственного (муниципального) задания (в общем объёме таких показателей)</t>
  </si>
  <si>
    <t xml:space="preserve">Количество предписаний надзорных органов </t>
  </si>
  <si>
    <t xml:space="preserve">Количество зарегистрированных  жалоб на деятельность ДОО со стороны родителей воспитанников </t>
  </si>
  <si>
    <t>К7.2.</t>
  </si>
  <si>
    <t>К7.3.</t>
  </si>
  <si>
    <t>К7.4.</t>
  </si>
  <si>
    <t>К7.5.</t>
  </si>
  <si>
    <t>К7.6.</t>
  </si>
  <si>
    <t>К7.7.</t>
  </si>
  <si>
    <t>К7.8.</t>
  </si>
  <si>
    <t>К7.9.</t>
  </si>
  <si>
    <t>К7.10.</t>
  </si>
  <si>
    <t>К7.11.</t>
  </si>
  <si>
    <t>К7.12.</t>
  </si>
  <si>
    <t>ИД103</t>
  </si>
  <si>
    <t>ИД104</t>
  </si>
  <si>
    <t>ИД105</t>
  </si>
  <si>
    <t>ИД106</t>
  </si>
  <si>
    <t>ИД107</t>
  </si>
  <si>
    <t>П7.1.=ИД95</t>
  </si>
  <si>
    <t>П7.2.=ИД96</t>
  </si>
  <si>
    <t>П7.3.=ИД97</t>
  </si>
  <si>
    <t>П7.4.=ИД98</t>
  </si>
  <si>
    <t>П7.5.=ИД99</t>
  </si>
  <si>
    <t>П7.6.=ИД100</t>
  </si>
  <si>
    <t>ИД108</t>
  </si>
  <si>
    <t>П7.10.=ИД106</t>
  </si>
  <si>
    <t>П7.11.=ИД107</t>
  </si>
  <si>
    <t>П7.12.=ИД108</t>
  </si>
  <si>
    <t>да</t>
  </si>
  <si>
    <t>П7.7.=(ИД101/ИД102)*100</t>
  </si>
  <si>
    <t>П7.8.=(ИД103/ИД104)*100</t>
  </si>
  <si>
    <t>Доля просроченной кредиторской задолженности в общей сумме расходов</t>
  </si>
  <si>
    <t>103</t>
  </si>
  <si>
    <t>104</t>
  </si>
  <si>
    <t>105</t>
  </si>
  <si>
    <t>106</t>
  </si>
  <si>
    <t>107</t>
  </si>
  <si>
    <t>108</t>
  </si>
  <si>
    <t>&lt;</t>
  </si>
  <si>
    <t xml:space="preserve">≥ </t>
  </si>
  <si>
    <t>≥</t>
  </si>
  <si>
    <t>П3.10.=ИД32/(ИД34*0,183 +ИД36*0,122+ИД38*0,095)</t>
  </si>
  <si>
    <t>П1.1.8.1.=ИД33/(ИД34*0,183)</t>
  </si>
  <si>
    <t>П1.1.8.2.=ИД35/(ИД36*0,122)</t>
  </si>
  <si>
    <t>П1.1.8.2.=ИД37/(ИД38*0,095)</t>
  </si>
  <si>
    <t>П3.11.=ИД39/(ИД34*0,165+ИД36*0,11+ИД38*0,0825)</t>
  </si>
  <si>
    <t>П3.11.1=ИД40/(ИД34*0,165)</t>
  </si>
  <si>
    <t>П3.11.2.=ИД41/(ИД36*0,11)</t>
  </si>
  <si>
    <t>П3.11.3.=ИД42/(ИД38*0,0825)</t>
  </si>
  <si>
    <t>П3.15.=ИД48/(ИД38*0,00625)</t>
  </si>
  <si>
    <t>П3.14.=ИД47/(ИД36*0,017+ИД38*0,0125)</t>
  </si>
  <si>
    <t xml:space="preserve">Наличие бесплатного дополнительного образования в ДОО в отчетном году
</t>
  </si>
  <si>
    <t>Количество разновидностей бесплатных кружков и секций в ДОО в отчетном году</t>
  </si>
  <si>
    <t xml:space="preserve">Доля воспитанников, получающих дополнительное образование бесплатно (в общем числе воспитанников) в отчетном году
</t>
  </si>
  <si>
    <t>Количество зарегистрированных жалоб на деятельность ДОО со стороны родителей воспитанников в отношении ведения образовательной деятельности в отчетном году</t>
  </si>
  <si>
    <t>Использование специализированных методик работы с разновозрастными группами (зафиксированных в образовательной программе ДОО)</t>
  </si>
  <si>
    <t>Количество предусмотренных ФГОС ДО парциальных программ по развитию детей, реализуемых в ДОО (физическое развитие, художественно-эстетическое развитие, речевое развитие, познавательное развитие,  социально-коммуникативное развитие)</t>
  </si>
  <si>
    <t>Среднее количество дней, пропущенных одним воспитанником ДОО по болезни, в отчётном году</t>
  </si>
  <si>
    <t>Доля воспитанников, прошедших диспансеризацию в отчётном году</t>
  </si>
  <si>
    <t>Соотношение количества педагогических работников, педагогический стаж работы которых составляет до 5 лет, и количества педагогических работников, педагогический стаж работы которых составляет более 30 лет, в отчётном году</t>
  </si>
  <si>
    <t>Доля педагогических работников ДОО, имеющих высшее образование педагогической направленности (от общего количества педагогических работников), в отчётном году</t>
  </si>
  <si>
    <t>Доля педагогических работников ДОО, прошедших за последние 5 лет повышение квалификации/профессиональную переподготовку по профилю педагогической деятельности деятельности (в общей численности педагогических работников), по состоянию на отчётный год</t>
  </si>
  <si>
    <t>Доля педагогических работников ДОО, прошедших повышение квалификации по применению в образовательном процессе ФГОСов (в общей численности педагогических работников), по состоянию на отчётный год</t>
  </si>
  <si>
    <t>Количество педагогических работников, имеющих награды и поощрения, почетные звания, ведомственные знаки отличия (К примеру, «Заслуженный учитель Российской Федерации», «Народный учитель Российской Федерации», «Заслуженный преподаватель», «Заслуженный работник профтехобразования», «Заслуженный мастер профтехобразования», «Заслуженный тренер», «Заслуженный работник физической культуры», «Заслуженный мастер спорта», «Заслуженный работник культуры», «Заслуженный деятель искусств», «Народный врач», «Отличник народного образования», «Почетный работник общего образования Российской Федерации»)</t>
  </si>
  <si>
    <t>Обеспеченность ДОО воспитателями:</t>
  </si>
  <si>
    <t>Обеспеченность ДОО помощниками воспитателей:</t>
  </si>
  <si>
    <t>Обеспеченность ДОО педагогами-психологами</t>
  </si>
  <si>
    <t>Обеспеченность ДОО учителями-логопедами</t>
  </si>
  <si>
    <t>Обеспеченность ДОО музыкальными руководителями</t>
  </si>
  <si>
    <t>Обеспеченность ДОО инструкторами по физкультуре</t>
  </si>
  <si>
    <t>Количество воспитанников в расчете на одного медицинского работника</t>
  </si>
  <si>
    <t>Наличие тревожной кнопки или другой охранной сигнализации</t>
  </si>
  <si>
    <t>Доля детей, пользующихся услугами бассейна</t>
  </si>
  <si>
    <t>Оценка состояния пищеблока, указанная в Акте проверки готовности ДОО к 2014-2015 учебному году</t>
  </si>
  <si>
    <t>Отношение среднемесячной заработной платы педагогических работников ДОО к среднемесячной заработной плате в сфере дошкольного образования в субъекте РФ (по государственным и муниципальным ДОО)</t>
  </si>
  <si>
    <t>Отношение среднего размера родительской платы за услуги ДОО к среднему размеру родительской платы за услуги ДОО в Чеченской Республике</t>
  </si>
  <si>
    <t>Наличие функционирующего официального сайта ДОО в сети Интернет</t>
  </si>
  <si>
    <t>Наличие на официальном сайте ДОО учредительной и контактной информации</t>
  </si>
  <si>
    <t>Наличие  на официальном сайте ДОО сведений о педагогических работниках</t>
  </si>
  <si>
    <t>Наличие на официальном сайте ДОО информации о системе управления ДОО</t>
  </si>
  <si>
    <t>Наличие на официальном сайте отчета о результатах самообследования ДОО</t>
  </si>
  <si>
    <t>Наличие на официальном сайте информации о материально-техническом обеспечении образовательной деятельности в ДОО.</t>
  </si>
  <si>
    <t>Наличие на официальном сайте ДОО данных об образовательной программе и методических материалах.</t>
  </si>
  <si>
    <t>Наличие на официальном сайте информации о предписаниях надзорных органов, отчетов об исполнении таких предписаний.</t>
  </si>
  <si>
    <t>Наличие на официальном сайте ДОО электронной формы обратной связи (для отправки жалоб, предложений и пр.)</t>
  </si>
  <si>
    <t xml:space="preserve">Наличие в открытом доступе ежегодного публичного доклада ДОО </t>
  </si>
  <si>
    <t>Наличие функционирующего в ДОО коллегиального органа управления с участием общественности</t>
  </si>
  <si>
    <t>Наличие системы самообследования ДОО</t>
  </si>
  <si>
    <t>Доля сотрудников ДОО, переведенных на эффективный контракт</t>
  </si>
  <si>
    <t xml:space="preserve">Сводный рейтинг ДОУ </t>
  </si>
  <si>
    <t>Доля открытых вакансий педагогических работников от общего числа педагогических ставок в ДОО</t>
  </si>
  <si>
    <t>П3.12.=ИД43/(ИД34*0,0083+ИД36*0,11+ИД38*0,0042)</t>
  </si>
  <si>
    <t>Площадь групповой (игровой) комнаты в расчете на одного воспитанника</t>
  </si>
  <si>
    <t>П4.20.=(ИД69/ИД5)*100</t>
  </si>
  <si>
    <t>ИД85.1</t>
  </si>
  <si>
    <t>ИД85.2</t>
  </si>
  <si>
    <t>ИД85.3</t>
  </si>
  <si>
    <t>ИД85.4</t>
  </si>
  <si>
    <t>ИД85.5</t>
  </si>
  <si>
    <t>ИД87.1</t>
  </si>
  <si>
    <t>ИД87.2</t>
  </si>
  <si>
    <t>ИД90.1</t>
  </si>
  <si>
    <t>ИД90.2</t>
  </si>
  <si>
    <t>ИД90.3</t>
  </si>
  <si>
    <t>К6.2.1.</t>
  </si>
  <si>
    <t>К6.2.2.</t>
  </si>
  <si>
    <t>К6.2.3.</t>
  </si>
  <si>
    <t>К6.2.4.</t>
  </si>
  <si>
    <t>К6.2.5.</t>
  </si>
  <si>
    <t>К6.4.1.</t>
  </si>
  <si>
    <t>К6.4.2.</t>
  </si>
  <si>
    <t>К6.7.1.</t>
  </si>
  <si>
    <t>К6.7.2.</t>
  </si>
  <si>
    <t>К6.7.3.</t>
  </si>
  <si>
    <t>П7.9.=(ИД105/ИД104)*100</t>
  </si>
  <si>
    <t>П3.1.=(ИД21/ИД20)*100%</t>
  </si>
  <si>
    <t>Количество несчастных случаев, отравлений и травм, полученных воспитанниками во время пребывания в ДОО (на 100 воcпитанников) в отчётном году</t>
  </si>
  <si>
    <t>П2.2=(ИД16/ИД5)*100</t>
  </si>
  <si>
    <t>Количество педагогических работников, которым по результатам аттестации были присвоены высшая и первая квалификационные категории (от общего количества педагогических работников ДОО)</t>
  </si>
  <si>
    <t>Наличие учителей-логопедов в ДОО в отчетном году</t>
  </si>
  <si>
    <t>П3.13.=ИД44</t>
  </si>
  <si>
    <t>видов учреждений</t>
  </si>
  <si>
    <t xml:space="preserve">Рейтинг дошкольных образовательных учреждений по группе критериев К1 </t>
  </si>
  <si>
    <t xml:space="preserve">Рейтинг дошкольных образовательных учреждений по группе критериев К2 </t>
  </si>
  <si>
    <t xml:space="preserve">Рейтинг дошкольных образовательных учреждений по группе критериев К3 </t>
  </si>
  <si>
    <t xml:space="preserve">Рейтинг дошкольных образовательных учреждений по группе критериев К4 </t>
  </si>
  <si>
    <t xml:space="preserve">Рейтинг дошкольных образовательных учреждений по группе критериев К5 </t>
  </si>
  <si>
    <t>Рейтинг дошкольных образовательных учреждений по группе критериев К6</t>
  </si>
  <si>
    <t>Рейтинг дошкольных образовательных учреждений по группе критериев К7</t>
  </si>
  <si>
    <t>Является ли здание ДОО аварийным</t>
  </si>
  <si>
    <t>П3.16.=ИД5/ИД49</t>
  </si>
  <si>
    <t>Количество разновидностей партнерских организаций, с которыми ДОО реализует совместные познавательные мероприятия</t>
  </si>
  <si>
    <r>
      <t xml:space="preserve">Наличие воспитанников, ставших победителями муниципальных, региональных, всероссийских или международных массовых мероприятий </t>
    </r>
    <r>
      <rPr>
        <sz val="11"/>
        <rFont val="Times New Roman"/>
        <family val="1"/>
        <charset val="204"/>
      </rPr>
      <t>в отчетном году</t>
    </r>
  </si>
  <si>
    <t>Количество используемых в ДОО вариативных форм дошкольного образования в отчетном году</t>
  </si>
  <si>
    <t xml:space="preserve">Наличие педагогов, являющихся победителями, призерами (лауреатами) конкурсов всероссийского (к примеру, ВКПМ "Воспитатель года"), окружного, регионального, муниципального уровней </t>
  </si>
  <si>
    <t>Оценка обеспеченности ДОО игрушками и дидактическими материалами, указанная в Акте проверки готовности ДОО к 2014-2015 учебному году</t>
  </si>
  <si>
    <t>Количество используемых дополнительных форм информирования родителей</t>
  </si>
  <si>
    <t>Количество познавательных мероприятий, проведенных ДОО совместно с родителями воспитанников, в отчетном году</t>
  </si>
  <si>
    <t>Наличие системы отопления</t>
  </si>
  <si>
    <t/>
  </si>
  <si>
    <t>сред.</t>
  </si>
  <si>
    <t>min</t>
  </si>
  <si>
    <t>max</t>
  </si>
  <si>
    <t>медиана</t>
  </si>
  <si>
    <t>ср. отклонение</t>
  </si>
  <si>
    <t>Доля</t>
  </si>
  <si>
    <t>Да</t>
  </si>
  <si>
    <t>Нет</t>
  </si>
  <si>
    <t>Фед.</t>
  </si>
  <si>
    <t>Рег.</t>
  </si>
  <si>
    <t>Мун.</t>
  </si>
  <si>
    <t>Типовое</t>
  </si>
  <si>
    <t>Арендованное</t>
  </si>
  <si>
    <t>Приспособленное</t>
  </si>
  <si>
    <t>Неуд.</t>
  </si>
  <si>
    <t>Удв.</t>
  </si>
  <si>
    <t>Хорошая</t>
  </si>
  <si>
    <t>Отличная</t>
  </si>
  <si>
    <t>Анализ количественных данных (2)</t>
  </si>
  <si>
    <t>Анализ количественных данных (1)</t>
  </si>
  <si>
    <t>Анализ качественных данных (1)</t>
  </si>
  <si>
    <t>Анализ качественных данных (2)</t>
  </si>
  <si>
    <t>МБДОУ «Детский сад «Солнышко» с. Саясан»</t>
  </si>
  <si>
    <t>K7</t>
  </si>
  <si>
    <t>K6</t>
  </si>
  <si>
    <t>K5</t>
  </si>
  <si>
    <t>K4</t>
  </si>
  <si>
    <t>K3</t>
  </si>
  <si>
    <t>K2</t>
  </si>
  <si>
    <t xml:space="preserve">да </t>
  </si>
  <si>
    <t>МБДОУ «Детский сад «Малышка» с. Энгеной»</t>
  </si>
  <si>
    <t>МБДОУ «Детский сад № 1 «Ангелочки» с. Ножай-Юрт»</t>
  </si>
  <si>
    <t>МБДОУ «Детский сад № 2 «Солнышко» с. Ножай-Юрт»</t>
  </si>
  <si>
    <t>МБДОУ «Детский сад с. Аллерой»</t>
  </si>
  <si>
    <t>МБДОУ «Детский сад «Ласточки» с. Галайты»</t>
  </si>
  <si>
    <t>МБДОУ «Детский сад с. Зандак»</t>
  </si>
  <si>
    <t>МБДОУ «Детский сад «Теремок» с. Мескеты»</t>
  </si>
  <si>
    <t>Сводный рейтинг</t>
  </si>
  <si>
    <t>Сводный рейтинг ДОУ Ножай-Юртовского района</t>
  </si>
</sst>
</file>

<file path=xl/styles.xml><?xml version="1.0" encoding="utf-8"?>
<styleSheet xmlns="http://schemas.openxmlformats.org/spreadsheetml/2006/main">
  <numFmts count="2">
    <numFmt numFmtId="164" formatCode="0.0"/>
    <numFmt numFmtId="165" formatCode="0.000"/>
  </numFmts>
  <fonts count="13">
    <font>
      <sz val="11"/>
      <color theme="1"/>
      <name val="Calibri"/>
      <family val="2"/>
      <scheme val="minor"/>
    </font>
    <font>
      <b/>
      <sz val="12"/>
      <color theme="1"/>
      <name val="Times New Roman"/>
      <family val="1"/>
      <charset val="204"/>
    </font>
    <font>
      <sz val="11"/>
      <color theme="1"/>
      <name val="Times New Roman"/>
      <family val="1"/>
      <charset val="204"/>
    </font>
    <font>
      <b/>
      <sz val="16"/>
      <color theme="1"/>
      <name val="Times New Roman"/>
      <family val="1"/>
      <charset val="204"/>
    </font>
    <font>
      <sz val="16"/>
      <color theme="1"/>
      <name val="Times New Roman"/>
      <family val="1"/>
      <charset val="204"/>
    </font>
    <font>
      <b/>
      <sz val="11"/>
      <color rgb="FFFF0000"/>
      <name val="Times New Roman"/>
      <family val="1"/>
      <charset val="204"/>
    </font>
    <font>
      <b/>
      <sz val="11"/>
      <color theme="1"/>
      <name val="Times New Roman"/>
      <family val="1"/>
      <charset val="204"/>
    </font>
    <font>
      <b/>
      <sz val="11"/>
      <color rgb="FFC00000"/>
      <name val="Times New Roman"/>
      <family val="1"/>
      <charset val="204"/>
    </font>
    <font>
      <strike/>
      <sz val="11"/>
      <color theme="1"/>
      <name val="Times New Roman"/>
      <family val="1"/>
      <charset val="204"/>
    </font>
    <font>
      <sz val="11"/>
      <name val="Times New Roman"/>
      <family val="1"/>
      <charset val="204"/>
    </font>
    <font>
      <b/>
      <sz val="11"/>
      <name val="Times New Roman"/>
      <family val="1"/>
      <charset val="204"/>
    </font>
    <font>
      <b/>
      <sz val="18"/>
      <color theme="1"/>
      <name val="Times New Roman"/>
      <family val="1"/>
      <charset val="204"/>
    </font>
    <font>
      <sz val="8"/>
      <name val="Arial"/>
      <family val="2"/>
    </font>
  </fonts>
  <fills count="11">
    <fill>
      <patternFill patternType="none"/>
    </fill>
    <fill>
      <patternFill patternType="gray125"/>
    </fill>
    <fill>
      <patternFill patternType="solid">
        <fgColor theme="2" tint="-9.9978637043366805E-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12" fillId="0" borderId="0"/>
  </cellStyleXfs>
  <cellXfs count="190">
    <xf numFmtId="0" fontId="0" fillId="0" borderId="0" xfId="0"/>
    <xf numFmtId="0" fontId="2" fillId="0" borderId="0" xfId="0" applyFont="1" applyAlignment="1">
      <alignment horizontal="left" vertical="top"/>
    </xf>
    <xf numFmtId="49" fontId="2" fillId="0" borderId="1" xfId="0" applyNumberFormat="1" applyFont="1" applyBorder="1" applyAlignment="1">
      <alignment horizontal="left" vertical="top" wrapText="1"/>
    </xf>
    <xf numFmtId="1" fontId="2" fillId="0" borderId="1" xfId="0" applyNumberFormat="1" applyFont="1" applyBorder="1" applyAlignment="1">
      <alignment horizontal="right" vertical="top" wrapText="1"/>
    </xf>
    <xf numFmtId="0" fontId="2" fillId="0" borderId="1" xfId="0" applyNumberFormat="1" applyFont="1" applyBorder="1" applyAlignment="1">
      <alignment horizontal="left" vertical="top" wrapText="1"/>
    </xf>
    <xf numFmtId="0" fontId="2" fillId="0" borderId="0" xfId="0" applyNumberFormat="1" applyFont="1"/>
    <xf numFmtId="1" fontId="2" fillId="0" borderId="1" xfId="0" applyNumberFormat="1" applyFont="1" applyBorder="1" applyAlignment="1">
      <alignment horizontal="left" vertical="top" wrapText="1"/>
    </xf>
    <xf numFmtId="2" fontId="2" fillId="0" borderId="1" xfId="0" applyNumberFormat="1" applyFont="1" applyBorder="1" applyAlignment="1">
      <alignment horizontal="left" vertical="top" wrapText="1"/>
    </xf>
    <xf numFmtId="49" fontId="2" fillId="0" borderId="3" xfId="0" applyNumberFormat="1" applyFont="1" applyBorder="1" applyAlignment="1">
      <alignment horizontal="left" vertical="top" wrapText="1"/>
    </xf>
    <xf numFmtId="0" fontId="2" fillId="0" borderId="1" xfId="0" applyFont="1" applyBorder="1" applyAlignment="1">
      <alignment horizontal="left" vertical="top"/>
    </xf>
    <xf numFmtId="1" fontId="2" fillId="0" borderId="1" xfId="0" applyNumberFormat="1" applyFont="1" applyFill="1" applyBorder="1" applyAlignment="1">
      <alignment horizontal="right" vertical="top" wrapText="1"/>
    </xf>
    <xf numFmtId="0" fontId="2" fillId="0" borderId="1" xfId="0" applyFont="1" applyFill="1" applyBorder="1" applyAlignment="1">
      <alignment horizontal="right" vertical="top" wrapText="1"/>
    </xf>
    <xf numFmtId="0" fontId="2" fillId="2" borderId="1" xfId="0" applyFont="1" applyFill="1" applyBorder="1" applyAlignment="1">
      <alignment horizontal="left" vertical="top"/>
    </xf>
    <xf numFmtId="2" fontId="2" fillId="0" borderId="1" xfId="0" applyNumberFormat="1" applyFont="1" applyBorder="1" applyAlignment="1">
      <alignment horizontal="right" vertical="top" wrapText="1"/>
    </xf>
    <xf numFmtId="0" fontId="2" fillId="0" borderId="1" xfId="0" applyFont="1" applyBorder="1" applyAlignment="1">
      <alignment horizontal="right" vertical="top" wrapText="1"/>
    </xf>
    <xf numFmtId="0" fontId="2" fillId="0" borderId="1" xfId="0" applyNumberFormat="1" applyFont="1" applyBorder="1" applyAlignment="1">
      <alignment horizontal="right" vertical="top" wrapText="1"/>
    </xf>
    <xf numFmtId="0" fontId="2" fillId="0" borderId="1" xfId="0" applyFont="1" applyBorder="1" applyAlignment="1">
      <alignment horizontal="left" vertical="top" wrapText="1"/>
    </xf>
    <xf numFmtId="49" fontId="2" fillId="4" borderId="1" xfId="0" applyNumberFormat="1" applyFont="1" applyFill="1" applyBorder="1" applyAlignment="1">
      <alignment horizontal="left" vertical="top" wrapText="1"/>
    </xf>
    <xf numFmtId="0" fontId="2" fillId="4" borderId="1" xfId="0" applyFont="1" applyFill="1" applyBorder="1" applyAlignment="1">
      <alignment horizontal="left" vertical="top" wrapText="1"/>
    </xf>
    <xf numFmtId="0" fontId="2" fillId="4" borderId="1" xfId="0" applyFont="1" applyFill="1" applyBorder="1" applyAlignment="1">
      <alignment horizontal="right" vertical="top" wrapText="1"/>
    </xf>
    <xf numFmtId="49" fontId="2" fillId="5" borderId="1" xfId="0" applyNumberFormat="1" applyFont="1" applyFill="1" applyBorder="1" applyAlignment="1">
      <alignment horizontal="left" vertical="top" wrapText="1"/>
    </xf>
    <xf numFmtId="1" fontId="2" fillId="5" borderId="1" xfId="0" applyNumberFormat="1" applyFont="1" applyFill="1" applyBorder="1" applyAlignment="1">
      <alignment horizontal="right" vertical="top" wrapText="1"/>
    </xf>
    <xf numFmtId="0" fontId="2" fillId="5" borderId="1" xfId="0" applyFont="1" applyFill="1" applyBorder="1" applyAlignment="1">
      <alignment horizontal="left" vertical="top" wrapText="1"/>
    </xf>
    <xf numFmtId="0" fontId="2" fillId="0" borderId="1" xfId="0" applyFont="1" applyFill="1" applyBorder="1" applyAlignment="1">
      <alignment horizontal="left" vertical="top" wrapText="1"/>
    </xf>
    <xf numFmtId="49" fontId="2" fillId="0" borderId="1" xfId="0" applyNumberFormat="1" applyFont="1" applyFill="1" applyBorder="1" applyAlignment="1">
      <alignment horizontal="left" vertical="top" wrapText="1"/>
    </xf>
    <xf numFmtId="49" fontId="2" fillId="3" borderId="1" xfId="0" applyNumberFormat="1" applyFont="1" applyFill="1" applyBorder="1" applyAlignment="1">
      <alignment horizontal="center" vertical="top" wrapText="1"/>
    </xf>
    <xf numFmtId="0" fontId="2" fillId="3" borderId="1" xfId="0" applyFont="1" applyFill="1" applyBorder="1" applyAlignment="1">
      <alignment horizontal="center" vertical="top" wrapText="1"/>
    </xf>
    <xf numFmtId="0" fontId="7" fillId="0" borderId="1" xfId="0" applyFont="1" applyBorder="1" applyAlignment="1">
      <alignment horizontal="left" vertical="top" wrapText="1"/>
    </xf>
    <xf numFmtId="49" fontId="2" fillId="0" borderId="0" xfId="0" applyNumberFormat="1" applyFont="1" applyAlignment="1">
      <alignment horizontal="left" vertical="top" wrapText="1"/>
    </xf>
    <xf numFmtId="0" fontId="2" fillId="0" borderId="0" xfId="0" applyFont="1" applyAlignment="1">
      <alignment horizontal="left" vertical="top" wrapText="1"/>
    </xf>
    <xf numFmtId="0" fontId="2" fillId="3" borderId="4" xfId="0" applyFont="1" applyFill="1" applyBorder="1" applyAlignment="1">
      <alignment horizontal="center" vertical="top" wrapText="1"/>
    </xf>
    <xf numFmtId="0" fontId="2" fillId="3" borderId="6" xfId="0" applyFont="1" applyFill="1" applyBorder="1" applyAlignment="1">
      <alignment horizontal="center" vertical="top" wrapText="1"/>
    </xf>
    <xf numFmtId="0" fontId="6" fillId="4" borderId="1" xfId="0" applyFont="1" applyFill="1" applyBorder="1" applyAlignment="1">
      <alignment horizontal="left" vertical="top" wrapText="1"/>
    </xf>
    <xf numFmtId="0" fontId="9" fillId="4" borderId="1" xfId="0" applyFont="1" applyFill="1" applyBorder="1" applyAlignment="1">
      <alignment horizontal="left" vertical="top" wrapText="1"/>
    </xf>
    <xf numFmtId="0" fontId="8" fillId="0" borderId="1" xfId="0" applyFont="1" applyBorder="1" applyAlignment="1">
      <alignment horizontal="left" vertical="top" wrapText="1"/>
    </xf>
    <xf numFmtId="0" fontId="2" fillId="0" borderId="0" xfId="0" applyFont="1" applyFill="1" applyAlignment="1">
      <alignment horizontal="left" vertical="top" wrapText="1"/>
    </xf>
    <xf numFmtId="0" fontId="2" fillId="3" borderId="4" xfId="0" applyFont="1" applyFill="1" applyBorder="1" applyAlignment="1">
      <alignment horizontal="left" vertical="top" wrapText="1"/>
    </xf>
    <xf numFmtId="1" fontId="2" fillId="5" borderId="1" xfId="0" applyNumberFormat="1" applyFont="1" applyFill="1" applyBorder="1" applyAlignment="1">
      <alignment horizontal="left" vertical="top" wrapText="1"/>
    </xf>
    <xf numFmtId="2" fontId="2" fillId="4" borderId="1" xfId="0" applyNumberFormat="1" applyFont="1" applyFill="1" applyBorder="1" applyAlignment="1">
      <alignment horizontal="left" vertical="top" wrapText="1"/>
    </xf>
    <xf numFmtId="1" fontId="2" fillId="4" borderId="1" xfId="0" applyNumberFormat="1" applyFont="1" applyFill="1" applyBorder="1" applyAlignment="1">
      <alignment horizontal="left" vertical="top" wrapText="1"/>
    </xf>
    <xf numFmtId="0" fontId="2" fillId="0" borderId="0" xfId="0" applyFont="1" applyAlignment="1">
      <alignment horizontal="right" vertical="top" wrapText="1"/>
    </xf>
    <xf numFmtId="0" fontId="2" fillId="3" borderId="4" xfId="0" applyFont="1" applyFill="1" applyBorder="1" applyAlignment="1">
      <alignment horizontal="right" vertical="top" wrapText="1"/>
    </xf>
    <xf numFmtId="0" fontId="2" fillId="5" borderId="1" xfId="0" applyFont="1" applyFill="1" applyBorder="1" applyAlignment="1">
      <alignment horizontal="right" vertical="top" wrapText="1"/>
    </xf>
    <xf numFmtId="49" fontId="2" fillId="4" borderId="1" xfId="0" applyNumberFormat="1" applyFont="1" applyFill="1" applyBorder="1" applyAlignment="1">
      <alignment horizontal="right" vertical="top" wrapText="1"/>
    </xf>
    <xf numFmtId="0" fontId="2" fillId="0" borderId="0" xfId="0" applyFont="1" applyAlignment="1">
      <alignment horizontal="left" vertical="center"/>
    </xf>
    <xf numFmtId="0" fontId="2" fillId="0" borderId="1" xfId="0" applyFont="1" applyBorder="1" applyAlignment="1">
      <alignment horizontal="left" vertical="center" wrapText="1"/>
    </xf>
    <xf numFmtId="49" fontId="2" fillId="6" borderId="1" xfId="0" applyNumberFormat="1" applyFont="1" applyFill="1" applyBorder="1" applyAlignment="1">
      <alignment horizontal="left" vertical="top" wrapText="1"/>
    </xf>
    <xf numFmtId="0" fontId="2" fillId="6" borderId="1" xfId="0" applyFont="1" applyFill="1" applyBorder="1" applyAlignment="1">
      <alignment horizontal="left" vertical="top" wrapText="1"/>
    </xf>
    <xf numFmtId="1" fontId="2" fillId="6" borderId="1" xfId="0" applyNumberFormat="1" applyFont="1" applyFill="1" applyBorder="1" applyAlignment="1">
      <alignment horizontal="left" vertical="top" wrapText="1"/>
    </xf>
    <xf numFmtId="0" fontId="5" fillId="6" borderId="1" xfId="0" applyFont="1" applyFill="1" applyBorder="1" applyAlignment="1">
      <alignment horizontal="left" vertical="top" wrapText="1"/>
    </xf>
    <xf numFmtId="0" fontId="2" fillId="6" borderId="1" xfId="0" applyFont="1" applyFill="1" applyBorder="1" applyAlignment="1">
      <alignment horizontal="right" vertical="top" wrapText="1"/>
    </xf>
    <xf numFmtId="0" fontId="5" fillId="6" borderId="1" xfId="0" applyFont="1" applyFill="1" applyBorder="1" applyAlignment="1">
      <alignment horizontal="right" vertical="top" wrapText="1"/>
    </xf>
    <xf numFmtId="0" fontId="9" fillId="0" borderId="1" xfId="0" applyFont="1" applyFill="1" applyBorder="1" applyAlignment="1">
      <alignment horizontal="left" vertical="top" wrapText="1"/>
    </xf>
    <xf numFmtId="0" fontId="10" fillId="4" borderId="1" xfId="0" applyFont="1" applyFill="1" applyBorder="1" applyAlignment="1">
      <alignment horizontal="left" vertical="top" wrapText="1"/>
    </xf>
    <xf numFmtId="0" fontId="9" fillId="5" borderId="1" xfId="0" applyFont="1" applyFill="1" applyBorder="1" applyAlignment="1">
      <alignment horizontal="left" vertical="top" wrapText="1"/>
    </xf>
    <xf numFmtId="0" fontId="2" fillId="7" borderId="1" xfId="0" applyFont="1" applyFill="1" applyBorder="1" applyAlignment="1">
      <alignment horizontal="right" vertical="top" wrapText="1"/>
    </xf>
    <xf numFmtId="0" fontId="2" fillId="0" borderId="6" xfId="0" applyFont="1" applyFill="1" applyBorder="1" applyAlignment="1" applyProtection="1">
      <alignment horizontal="left" vertical="center" wrapText="1"/>
    </xf>
    <xf numFmtId="2" fontId="2" fillId="7" borderId="1" xfId="0" applyNumberFormat="1" applyFont="1" applyFill="1" applyBorder="1" applyAlignment="1">
      <alignment horizontal="left" vertical="top" wrapText="1"/>
    </xf>
    <xf numFmtId="2" fontId="2" fillId="4" borderId="1" xfId="0" applyNumberFormat="1" applyFont="1" applyFill="1" applyBorder="1" applyAlignment="1">
      <alignment horizontal="right" vertical="top" wrapText="1"/>
    </xf>
    <xf numFmtId="0" fontId="2" fillId="0" borderId="3" xfId="0" applyNumberFormat="1" applyFont="1" applyBorder="1" applyAlignment="1">
      <alignment horizontal="left" vertical="top" wrapText="1"/>
    </xf>
    <xf numFmtId="0" fontId="2" fillId="0" borderId="0" xfId="0" applyNumberFormat="1" applyFont="1" applyAlignment="1">
      <alignment wrapText="1"/>
    </xf>
    <xf numFmtId="0" fontId="2" fillId="0" borderId="0" xfId="0" applyFont="1" applyAlignment="1">
      <alignment wrapText="1"/>
    </xf>
    <xf numFmtId="49" fontId="2" fillId="0" borderId="0" xfId="0" applyNumberFormat="1" applyFont="1" applyAlignment="1">
      <alignment wrapText="1"/>
    </xf>
    <xf numFmtId="0" fontId="2" fillId="0" borderId="0" xfId="0" applyNumberFormat="1" applyFont="1" applyAlignment="1"/>
    <xf numFmtId="49" fontId="2" fillId="8" borderId="1" xfId="0" applyNumberFormat="1" applyFont="1" applyFill="1" applyBorder="1" applyAlignment="1">
      <alignment horizontal="left" vertical="top" wrapText="1"/>
    </xf>
    <xf numFmtId="49" fontId="2" fillId="0" borderId="1" xfId="0" applyNumberFormat="1" applyFont="1" applyBorder="1" applyAlignment="1">
      <alignment wrapText="1"/>
    </xf>
    <xf numFmtId="49" fontId="2" fillId="9" borderId="1" xfId="0" applyNumberFormat="1" applyFont="1" applyFill="1" applyBorder="1" applyAlignment="1">
      <alignment wrapText="1"/>
    </xf>
    <xf numFmtId="2" fontId="2" fillId="0" borderId="0" xfId="0" applyNumberFormat="1" applyFont="1" applyAlignment="1">
      <alignment horizontal="left" vertical="top" wrapText="1"/>
    </xf>
    <xf numFmtId="2" fontId="2" fillId="3" borderId="1" xfId="0" applyNumberFormat="1" applyFont="1" applyFill="1" applyBorder="1" applyAlignment="1">
      <alignment horizontal="center" vertical="top" wrapText="1"/>
    </xf>
    <xf numFmtId="2" fontId="2" fillId="6" borderId="1" xfId="0" applyNumberFormat="1" applyFont="1" applyFill="1" applyBorder="1" applyAlignment="1">
      <alignment horizontal="right" vertical="top" wrapText="1"/>
    </xf>
    <xf numFmtId="2" fontId="2" fillId="0" borderId="1" xfId="0" applyNumberFormat="1" applyFont="1" applyFill="1" applyBorder="1" applyAlignment="1">
      <alignment horizontal="left" vertical="top" wrapText="1"/>
    </xf>
    <xf numFmtId="2" fontId="2" fillId="5" borderId="1" xfId="0" applyNumberFormat="1" applyFont="1" applyFill="1" applyBorder="1" applyAlignment="1">
      <alignment horizontal="right" vertical="top" wrapText="1"/>
    </xf>
    <xf numFmtId="2" fontId="2" fillId="0" borderId="1" xfId="0" applyNumberFormat="1" applyFont="1" applyFill="1" applyBorder="1" applyAlignment="1">
      <alignment horizontal="right" vertical="top" wrapText="1"/>
    </xf>
    <xf numFmtId="2" fontId="2" fillId="0" borderId="1" xfId="0" applyNumberFormat="1" applyFont="1" applyBorder="1" applyAlignment="1">
      <alignment horizontal="right" vertical="center" wrapText="1"/>
    </xf>
    <xf numFmtId="0" fontId="2" fillId="0" borderId="1" xfId="0" applyNumberFormat="1" applyFont="1" applyBorder="1" applyAlignment="1">
      <alignment horizontal="right" vertical="center" wrapText="1"/>
    </xf>
    <xf numFmtId="0" fontId="2" fillId="0" borderId="1" xfId="0" applyNumberFormat="1" applyFont="1" applyFill="1" applyBorder="1" applyAlignment="1">
      <alignment horizontal="right" vertical="center" wrapText="1"/>
    </xf>
    <xf numFmtId="2" fontId="2" fillId="0" borderId="0" xfId="0" applyNumberFormat="1" applyFont="1" applyAlignment="1">
      <alignment horizontal="right" vertical="center" wrapText="1"/>
    </xf>
    <xf numFmtId="0" fontId="4" fillId="0" borderId="0" xfId="0" applyNumberFormat="1" applyFont="1" applyAlignment="1">
      <alignment horizontal="right" vertical="top"/>
    </xf>
    <xf numFmtId="0" fontId="2" fillId="0" borderId="0" xfId="0" applyNumberFormat="1" applyFont="1" applyAlignment="1">
      <alignment horizontal="left" vertical="top"/>
    </xf>
    <xf numFmtId="0" fontId="2" fillId="0" borderId="0" xfId="0" applyNumberFormat="1" applyFont="1" applyAlignment="1">
      <alignment horizontal="right" vertical="top"/>
    </xf>
    <xf numFmtId="0" fontId="2" fillId="0" borderId="1" xfId="0" applyNumberFormat="1" applyFont="1" applyBorder="1" applyAlignment="1">
      <alignment horizontal="right" vertical="center"/>
    </xf>
    <xf numFmtId="0" fontId="2" fillId="4" borderId="1" xfId="0" applyNumberFormat="1" applyFont="1" applyFill="1" applyBorder="1" applyAlignment="1">
      <alignment horizontal="left" vertical="top" wrapText="1"/>
    </xf>
    <xf numFmtId="0" fontId="2" fillId="0" borderId="1" xfId="0" applyNumberFormat="1" applyFont="1" applyFill="1" applyBorder="1" applyAlignment="1">
      <alignment horizontal="left" vertical="top" wrapText="1"/>
    </xf>
    <xf numFmtId="0" fontId="2" fillId="0" borderId="1" xfId="0" applyNumberFormat="1" applyFont="1" applyFill="1" applyBorder="1" applyAlignment="1">
      <alignment horizontal="right" vertical="center"/>
    </xf>
    <xf numFmtId="1" fontId="2" fillId="0" borderId="1" xfId="0" applyNumberFormat="1" applyFont="1" applyBorder="1" applyAlignment="1">
      <alignment horizontal="right" vertical="center" wrapText="1"/>
    </xf>
    <xf numFmtId="0" fontId="2" fillId="0" borderId="0" xfId="0" applyNumberFormat="1" applyFont="1" applyFill="1"/>
    <xf numFmtId="0" fontId="2" fillId="0" borderId="1" xfId="0" applyNumberFormat="1" applyFont="1" applyBorder="1" applyAlignment="1">
      <alignment vertical="center" wrapText="1"/>
    </xf>
    <xf numFmtId="0" fontId="1" fillId="0" borderId="0" xfId="0" applyNumberFormat="1" applyFont="1" applyFill="1" applyAlignment="1">
      <alignment horizontal="left" vertical="top"/>
    </xf>
    <xf numFmtId="0" fontId="3" fillId="0" borderId="0" xfId="0" applyFont="1" applyAlignment="1">
      <alignment horizontal="left" vertical="center"/>
    </xf>
    <xf numFmtId="0" fontId="4" fillId="0" borderId="0" xfId="0" applyNumberFormat="1" applyFont="1" applyAlignment="1">
      <alignment horizontal="left" vertical="center"/>
    </xf>
    <xf numFmtId="0" fontId="2" fillId="0" borderId="1" xfId="0" applyNumberFormat="1" applyFont="1" applyBorder="1" applyAlignment="1">
      <alignment horizontal="left" vertical="center" wrapText="1"/>
    </xf>
    <xf numFmtId="49" fontId="2" fillId="0" borderId="1" xfId="0" applyNumberFormat="1" applyFont="1" applyBorder="1" applyAlignment="1">
      <alignment horizontal="left" vertical="center" wrapText="1"/>
    </xf>
    <xf numFmtId="0" fontId="2" fillId="9" borderId="1" xfId="0" applyNumberFormat="1" applyFont="1" applyFill="1" applyBorder="1" applyAlignment="1">
      <alignment horizontal="left" vertical="center" wrapText="1"/>
    </xf>
    <xf numFmtId="0" fontId="2" fillId="0" borderId="0" xfId="0" applyNumberFormat="1" applyFont="1" applyAlignment="1">
      <alignment horizontal="left" vertical="center"/>
    </xf>
    <xf numFmtId="0" fontId="4" fillId="0" borderId="0" xfId="0" applyFont="1" applyAlignment="1">
      <alignment horizontal="center" vertical="center"/>
    </xf>
    <xf numFmtId="0" fontId="2" fillId="0" borderId="1" xfId="0" applyFont="1" applyBorder="1" applyAlignment="1">
      <alignment horizontal="center" vertical="center" wrapText="1"/>
    </xf>
    <xf numFmtId="0" fontId="2" fillId="9" borderId="1" xfId="0" applyFont="1" applyFill="1" applyBorder="1" applyAlignment="1">
      <alignment horizontal="center" vertical="center" wrapText="1"/>
    </xf>
    <xf numFmtId="0" fontId="2" fillId="0" borderId="0" xfId="0" applyFont="1" applyAlignment="1">
      <alignment horizontal="center" vertical="center"/>
    </xf>
    <xf numFmtId="0" fontId="3" fillId="0" borderId="0" xfId="0" applyFont="1" applyFill="1" applyAlignment="1">
      <alignment horizontal="left" vertical="top"/>
    </xf>
    <xf numFmtId="0" fontId="2" fillId="9" borderId="1" xfId="0" applyNumberFormat="1" applyFont="1" applyFill="1" applyBorder="1" applyAlignment="1">
      <alignment horizontal="right" vertical="center"/>
    </xf>
    <xf numFmtId="49" fontId="3" fillId="0" borderId="0" xfId="0" applyNumberFormat="1" applyFont="1" applyAlignment="1">
      <alignment horizontal="left" vertical="top"/>
    </xf>
    <xf numFmtId="0" fontId="1" fillId="0" borderId="0" xfId="0" applyNumberFormat="1" applyFont="1" applyAlignment="1">
      <alignment horizontal="left" vertical="center"/>
    </xf>
    <xf numFmtId="0" fontId="6"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0" fillId="0" borderId="0" xfId="0" applyAlignment="1">
      <alignment horizontal="left"/>
    </xf>
    <xf numFmtId="0" fontId="2" fillId="0" borderId="0" xfId="0" applyFont="1" applyAlignment="1">
      <alignment horizontal="right" vertical="center"/>
    </xf>
    <xf numFmtId="49" fontId="2" fillId="8" borderId="1" xfId="0" applyNumberFormat="1" applyFont="1" applyFill="1" applyBorder="1" applyAlignment="1">
      <alignment horizontal="left" vertical="center" wrapText="1"/>
    </xf>
    <xf numFmtId="0" fontId="2" fillId="8" borderId="1" xfId="0" applyNumberFormat="1" applyFont="1" applyFill="1" applyBorder="1" applyAlignment="1">
      <alignment horizontal="left" vertical="center" wrapText="1"/>
    </xf>
    <xf numFmtId="0" fontId="2" fillId="8" borderId="1" xfId="0" applyFont="1" applyFill="1" applyBorder="1" applyAlignment="1">
      <alignment horizontal="center" vertical="center" wrapText="1"/>
    </xf>
    <xf numFmtId="0" fontId="2" fillId="8" borderId="1" xfId="0" applyNumberFormat="1" applyFont="1" applyFill="1" applyBorder="1" applyAlignment="1">
      <alignment horizontal="right" vertical="center"/>
    </xf>
    <xf numFmtId="0" fontId="6" fillId="0" borderId="1" xfId="0" applyFont="1" applyBorder="1" applyAlignment="1">
      <alignment horizontal="center" vertical="center" wrapText="1"/>
    </xf>
    <xf numFmtId="49" fontId="2" fillId="0" borderId="1" xfId="0" applyNumberFormat="1" applyFont="1" applyBorder="1" applyAlignment="1">
      <alignment vertical="center" wrapText="1"/>
    </xf>
    <xf numFmtId="2" fontId="2" fillId="9" borderId="1" xfId="0" applyNumberFormat="1" applyFont="1" applyFill="1" applyBorder="1" applyAlignment="1">
      <alignment vertical="center" wrapText="1"/>
    </xf>
    <xf numFmtId="0" fontId="2" fillId="9" borderId="1" xfId="0" applyNumberFormat="1" applyFont="1" applyFill="1" applyBorder="1" applyAlignment="1">
      <alignment vertical="center" wrapText="1"/>
    </xf>
    <xf numFmtId="0" fontId="2" fillId="0" borderId="0" xfId="0" applyFont="1" applyAlignment="1">
      <alignment horizontal="right" vertical="center" wrapText="1"/>
    </xf>
    <xf numFmtId="2" fontId="2" fillId="0" borderId="1" xfId="0" applyNumberFormat="1" applyFont="1" applyFill="1" applyBorder="1" applyAlignment="1">
      <alignment horizontal="right" vertical="center" wrapText="1"/>
    </xf>
    <xf numFmtId="0" fontId="2" fillId="0" borderId="1" xfId="0" applyFont="1" applyBorder="1" applyAlignment="1">
      <alignment horizontal="right" vertical="center" wrapText="1"/>
    </xf>
    <xf numFmtId="0" fontId="2" fillId="0" borderId="0" xfId="0" applyFont="1" applyAlignment="1">
      <alignment horizontal="center" vertical="center" wrapText="1"/>
    </xf>
    <xf numFmtId="164" fontId="2" fillId="0" borderId="1" xfId="0" applyNumberFormat="1" applyFont="1" applyBorder="1" applyAlignment="1">
      <alignment horizontal="right" vertical="center" wrapText="1"/>
    </xf>
    <xf numFmtId="0" fontId="6" fillId="0" borderId="3" xfId="0" applyFont="1" applyBorder="1" applyAlignment="1">
      <alignment horizontal="center" vertical="center" wrapText="1"/>
    </xf>
    <xf numFmtId="0" fontId="6" fillId="10" borderId="1" xfId="0" applyNumberFormat="1" applyFont="1" applyFill="1" applyBorder="1" applyAlignment="1">
      <alignment horizontal="center" vertical="center" wrapText="1"/>
    </xf>
    <xf numFmtId="2" fontId="2" fillId="0" borderId="7" xfId="0" applyNumberFormat="1" applyFont="1" applyBorder="1" applyAlignment="1">
      <alignment horizontal="right" vertical="center" wrapText="1"/>
    </xf>
    <xf numFmtId="2" fontId="2" fillId="8" borderId="4" xfId="0" applyNumberFormat="1" applyFont="1" applyFill="1" applyBorder="1" applyAlignment="1">
      <alignment horizontal="right" vertical="center" wrapText="1"/>
    </xf>
    <xf numFmtId="2" fontId="2" fillId="0" borderId="4" xfId="0" applyNumberFormat="1" applyFont="1" applyBorder="1" applyAlignment="1">
      <alignment horizontal="right" vertical="center" wrapText="1"/>
    </xf>
    <xf numFmtId="2" fontId="2" fillId="9" borderId="4" xfId="0" applyNumberFormat="1" applyFont="1" applyFill="1" applyBorder="1" applyAlignment="1">
      <alignment horizontal="right" vertical="center" wrapText="1"/>
    </xf>
    <xf numFmtId="2" fontId="2" fillId="0" borderId="0" xfId="0" applyNumberFormat="1" applyFont="1" applyFill="1" applyBorder="1" applyAlignment="1">
      <alignment horizontal="right" vertical="center"/>
    </xf>
    <xf numFmtId="2" fontId="2" fillId="0" borderId="0" xfId="0" applyNumberFormat="1" applyFont="1" applyBorder="1" applyAlignment="1">
      <alignment horizontal="right" vertical="center" wrapText="1"/>
    </xf>
    <xf numFmtId="0" fontId="6" fillId="0" borderId="7" xfId="0" applyNumberFormat="1" applyFont="1" applyBorder="1" applyAlignment="1">
      <alignment horizontal="center" vertical="center" wrapText="1"/>
    </xf>
    <xf numFmtId="0" fontId="2" fillId="0" borderId="0" xfId="0" applyFont="1" applyFill="1" applyBorder="1" applyAlignment="1">
      <alignment horizontal="right" vertical="center"/>
    </xf>
    <xf numFmtId="2" fontId="2" fillId="0" borderId="8" xfId="0" applyNumberFormat="1" applyFont="1" applyBorder="1" applyAlignment="1">
      <alignment horizontal="right" vertical="center" wrapText="1"/>
    </xf>
    <xf numFmtId="0" fontId="2" fillId="0" borderId="8" xfId="0" applyFont="1" applyBorder="1" applyAlignment="1">
      <alignment horizontal="right" vertical="center" wrapText="1"/>
    </xf>
    <xf numFmtId="0" fontId="2" fillId="0" borderId="0" xfId="0" applyNumberFormat="1" applyFont="1" applyFill="1" applyAlignment="1">
      <alignment vertical="center"/>
    </xf>
    <xf numFmtId="0" fontId="2" fillId="0" borderId="0" xfId="0" applyNumberFormat="1" applyFont="1" applyAlignment="1">
      <alignment vertical="center" wrapText="1"/>
    </xf>
    <xf numFmtId="0" fontId="2" fillId="0" borderId="3" xfId="0" applyNumberFormat="1" applyFont="1" applyBorder="1" applyAlignment="1">
      <alignment horizontal="left" vertical="center" wrapText="1"/>
    </xf>
    <xf numFmtId="0" fontId="6" fillId="0" borderId="1" xfId="0" applyNumberFormat="1" applyFont="1" applyFill="1" applyBorder="1" applyAlignment="1">
      <alignment horizontal="center" vertical="center" wrapText="1"/>
    </xf>
    <xf numFmtId="2" fontId="2" fillId="0" borderId="6" xfId="0" applyNumberFormat="1" applyFont="1" applyFill="1" applyBorder="1" applyAlignment="1">
      <alignment horizontal="right" vertical="center" wrapText="1"/>
    </xf>
    <xf numFmtId="49" fontId="2" fillId="6" borderId="1" xfId="0" applyNumberFormat="1" applyFont="1" applyFill="1" applyBorder="1" applyAlignment="1">
      <alignment horizontal="left" vertical="center" wrapText="1"/>
    </xf>
    <xf numFmtId="0" fontId="2" fillId="6" borderId="1" xfId="0" applyNumberFormat="1"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NumberFormat="1" applyFont="1" applyFill="1" applyBorder="1" applyAlignment="1">
      <alignment horizontal="right" vertical="center" wrapText="1"/>
    </xf>
    <xf numFmtId="0" fontId="2" fillId="6" borderId="0" xfId="0" applyFont="1" applyFill="1" applyAlignment="1">
      <alignment horizontal="left" vertical="top"/>
    </xf>
    <xf numFmtId="0" fontId="2" fillId="6" borderId="0" xfId="0" applyFont="1" applyFill="1" applyAlignment="1">
      <alignment horizontal="left" vertical="center"/>
    </xf>
    <xf numFmtId="0" fontId="2" fillId="6" borderId="0" xfId="0" applyNumberFormat="1" applyFont="1" applyFill="1" applyAlignment="1">
      <alignment horizontal="left" vertical="center"/>
    </xf>
    <xf numFmtId="0" fontId="2" fillId="6" borderId="0" xfId="0" applyFont="1" applyFill="1" applyAlignment="1">
      <alignment horizontal="center" vertical="center"/>
    </xf>
    <xf numFmtId="0" fontId="2" fillId="6" borderId="0" xfId="0" applyNumberFormat="1" applyFont="1" applyFill="1" applyAlignment="1">
      <alignment horizontal="left" vertical="top"/>
    </xf>
    <xf numFmtId="0" fontId="2" fillId="6" borderId="1" xfId="0" applyFont="1" applyFill="1" applyBorder="1" applyAlignment="1">
      <alignment horizontal="left" vertical="center" wrapText="1"/>
    </xf>
    <xf numFmtId="0" fontId="2" fillId="6" borderId="1" xfId="0" applyNumberFormat="1" applyFont="1" applyFill="1" applyBorder="1" applyAlignment="1">
      <alignment horizontal="right" vertical="top" wrapText="1"/>
    </xf>
    <xf numFmtId="0" fontId="2" fillId="6" borderId="1" xfId="0" applyNumberFormat="1" applyFont="1" applyFill="1" applyBorder="1" applyAlignment="1">
      <alignment horizontal="left" vertical="top" wrapText="1"/>
    </xf>
    <xf numFmtId="0" fontId="11" fillId="0" borderId="0" xfId="0" applyNumberFormat="1" applyFont="1" applyAlignment="1">
      <alignment horizontal="left" vertical="center"/>
    </xf>
    <xf numFmtId="49" fontId="11" fillId="0" borderId="0" xfId="0" applyNumberFormat="1" applyFont="1" applyAlignment="1">
      <alignment horizontal="left" vertical="top"/>
    </xf>
    <xf numFmtId="1" fontId="3" fillId="0" borderId="4" xfId="0" applyNumberFormat="1" applyFont="1" applyBorder="1" applyAlignment="1">
      <alignment horizontal="right" vertical="center" wrapText="1"/>
    </xf>
    <xf numFmtId="1" fontId="3" fillId="0" borderId="1" xfId="0" applyNumberFormat="1" applyFont="1" applyBorder="1" applyAlignment="1">
      <alignment horizontal="right" vertical="center" wrapText="1"/>
    </xf>
    <xf numFmtId="49" fontId="2" fillId="0" borderId="0" xfId="0" applyNumberFormat="1" applyFont="1" applyFill="1" applyAlignment="1">
      <alignment wrapText="1"/>
    </xf>
    <xf numFmtId="0" fontId="2" fillId="0" borderId="0" xfId="0" applyNumberFormat="1" applyFont="1" applyFill="1" applyAlignment="1">
      <alignment wrapText="1"/>
    </xf>
    <xf numFmtId="0" fontId="2" fillId="0" borderId="0" xfId="0" applyNumberFormat="1" applyFont="1" applyFill="1" applyAlignment="1">
      <alignment vertical="center" wrapText="1"/>
    </xf>
    <xf numFmtId="2" fontId="2" fillId="0" borderId="0" xfId="0" applyNumberFormat="1" applyFont="1" applyFill="1" applyAlignment="1">
      <alignment horizontal="right" vertical="center" wrapText="1"/>
    </xf>
    <xf numFmtId="0" fontId="2" fillId="0" borderId="0" xfId="0" applyFont="1" applyFill="1" applyAlignment="1">
      <alignment wrapText="1"/>
    </xf>
    <xf numFmtId="0" fontId="2" fillId="0" borderId="0" xfId="0" applyNumberFormat="1" applyFont="1" applyFill="1" applyAlignment="1">
      <alignment horizontal="right" vertical="top"/>
    </xf>
    <xf numFmtId="0" fontId="0" fillId="0" borderId="0" xfId="0" applyAlignment="1">
      <alignment horizontal="left" vertical="center"/>
    </xf>
    <xf numFmtId="165" fontId="2" fillId="0" borderId="0" xfId="0" applyNumberFormat="1" applyFont="1" applyFill="1" applyBorder="1" applyAlignment="1">
      <alignment horizontal="right" vertical="center"/>
    </xf>
    <xf numFmtId="165" fontId="2" fillId="0" borderId="8" xfId="0" applyNumberFormat="1" applyFont="1" applyBorder="1" applyAlignment="1">
      <alignment horizontal="right" vertical="center" wrapText="1"/>
    </xf>
    <xf numFmtId="165" fontId="6" fillId="0" borderId="7" xfId="0" applyNumberFormat="1" applyFont="1" applyBorder="1" applyAlignment="1">
      <alignment horizontal="center" vertical="center" wrapText="1"/>
    </xf>
    <xf numFmtId="165" fontId="2" fillId="0" borderId="7" xfId="0" applyNumberFormat="1" applyFont="1" applyBorder="1" applyAlignment="1">
      <alignment horizontal="right" vertical="center" wrapText="1"/>
    </xf>
    <xf numFmtId="165" fontId="3" fillId="0" borderId="4" xfId="0" applyNumberFormat="1" applyFont="1" applyBorder="1" applyAlignment="1">
      <alignment horizontal="right" vertical="center" wrapText="1"/>
    </xf>
    <xf numFmtId="165" fontId="2" fillId="8" borderId="4" xfId="0" applyNumberFormat="1" applyFont="1" applyFill="1" applyBorder="1" applyAlignment="1">
      <alignment horizontal="right" vertical="center" wrapText="1"/>
    </xf>
    <xf numFmtId="165" fontId="2" fillId="0" borderId="4" xfId="0" applyNumberFormat="1" applyFont="1" applyBorder="1" applyAlignment="1">
      <alignment horizontal="right" vertical="center" wrapText="1"/>
    </xf>
    <xf numFmtId="165" fontId="2" fillId="9" borderId="4" xfId="0" applyNumberFormat="1" applyFont="1" applyFill="1" applyBorder="1" applyAlignment="1">
      <alignment horizontal="right" vertical="center" wrapText="1"/>
    </xf>
    <xf numFmtId="165" fontId="2" fillId="0" borderId="0" xfId="0" applyNumberFormat="1" applyFont="1" applyFill="1" applyAlignment="1">
      <alignment horizontal="right" vertical="center" wrapText="1"/>
    </xf>
    <xf numFmtId="165" fontId="2" fillId="0" borderId="0" xfId="0" applyNumberFormat="1" applyFont="1" applyAlignment="1">
      <alignment horizontal="right" vertical="center" wrapText="1"/>
    </xf>
    <xf numFmtId="0" fontId="2" fillId="0" borderId="1" xfId="0" applyNumberFormat="1" applyFont="1" applyBorder="1" applyAlignment="1" applyProtection="1">
      <alignment horizontal="right" vertical="center" wrapText="1"/>
      <protection locked="0"/>
    </xf>
    <xf numFmtId="0" fontId="2" fillId="0" borderId="1" xfId="0" applyNumberFormat="1" applyFont="1" applyFill="1" applyBorder="1" applyAlignment="1" applyProtection="1">
      <alignment horizontal="right" vertical="center" wrapText="1"/>
      <protection locked="0"/>
    </xf>
    <xf numFmtId="0" fontId="2" fillId="0" borderId="1" xfId="0" applyNumberFormat="1" applyFont="1" applyBorder="1" applyAlignment="1" applyProtection="1">
      <alignment horizontal="right" vertical="center"/>
      <protection locked="0"/>
    </xf>
    <xf numFmtId="0" fontId="2" fillId="0" borderId="1" xfId="0" applyNumberFormat="1" applyFont="1" applyFill="1" applyBorder="1" applyAlignment="1" applyProtection="1">
      <alignment horizontal="right" vertical="center"/>
      <protection locked="0"/>
    </xf>
    <xf numFmtId="0" fontId="2" fillId="8" borderId="1" xfId="0" applyNumberFormat="1" applyFont="1" applyFill="1" applyBorder="1" applyAlignment="1" applyProtection="1">
      <alignment horizontal="right" vertical="center"/>
      <protection locked="0"/>
    </xf>
    <xf numFmtId="0" fontId="2" fillId="9" borderId="1" xfId="0" applyNumberFormat="1" applyFont="1" applyFill="1" applyBorder="1" applyAlignment="1" applyProtection="1">
      <alignment horizontal="right" vertical="center"/>
      <protection locked="0"/>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164" fontId="3" fillId="0" borderId="1" xfId="0" applyNumberFormat="1" applyFont="1" applyBorder="1" applyAlignment="1">
      <alignment horizontal="right" vertical="center" wrapText="1"/>
    </xf>
    <xf numFmtId="164" fontId="2" fillId="8" borderId="1" xfId="0" applyNumberFormat="1" applyFont="1" applyFill="1" applyBorder="1" applyAlignment="1">
      <alignment horizontal="right" vertical="center" wrapText="1"/>
    </xf>
    <xf numFmtId="164" fontId="2" fillId="0" borderId="1" xfId="0" applyNumberFormat="1" applyFont="1" applyFill="1" applyBorder="1" applyAlignment="1">
      <alignment horizontal="right" vertical="center" wrapText="1"/>
    </xf>
    <xf numFmtId="164" fontId="2" fillId="0" borderId="6" xfId="0" applyNumberFormat="1" applyFont="1" applyBorder="1" applyAlignment="1">
      <alignment horizontal="right" vertical="center" wrapText="1"/>
    </xf>
    <xf numFmtId="164" fontId="2" fillId="0" borderId="6" xfId="0" applyNumberFormat="1" applyFont="1" applyFill="1" applyBorder="1" applyAlignment="1">
      <alignment horizontal="right" vertical="center" wrapText="1"/>
    </xf>
    <xf numFmtId="164" fontId="2" fillId="9" borderId="1" xfId="0" applyNumberFormat="1" applyFont="1" applyFill="1" applyBorder="1" applyAlignment="1">
      <alignment horizontal="right" vertical="center" wrapText="1"/>
    </xf>
    <xf numFmtId="0" fontId="6" fillId="8" borderId="1" xfId="0" applyNumberFormat="1" applyFont="1" applyFill="1" applyBorder="1" applyAlignment="1">
      <alignment horizontal="center" vertical="center" wrapText="1"/>
    </xf>
    <xf numFmtId="0" fontId="2" fillId="0" borderId="1" xfId="0" applyFont="1" applyBorder="1" applyAlignment="1">
      <alignment vertical="top" wrapText="1"/>
    </xf>
    <xf numFmtId="164" fontId="2" fillId="0" borderId="1" xfId="0" applyNumberFormat="1" applyFont="1" applyBorder="1" applyAlignment="1">
      <alignment horizontal="right" vertical="top" wrapText="1"/>
    </xf>
    <xf numFmtId="0" fontId="2" fillId="3" borderId="4" xfId="0" applyFont="1" applyFill="1" applyBorder="1" applyAlignment="1">
      <alignment horizontal="right" vertical="top" wrapText="1"/>
    </xf>
    <xf numFmtId="0" fontId="2" fillId="3" borderId="5" xfId="0" applyFont="1" applyFill="1" applyBorder="1" applyAlignment="1">
      <alignment horizontal="right" vertical="top" wrapText="1"/>
    </xf>
    <xf numFmtId="0" fontId="2" fillId="3" borderId="6" xfId="0" applyFont="1" applyFill="1" applyBorder="1" applyAlignment="1">
      <alignment horizontal="right" vertical="top" wrapText="1"/>
    </xf>
    <xf numFmtId="49" fontId="3" fillId="0" borderId="0" xfId="0" applyNumberFormat="1" applyFont="1" applyAlignment="1">
      <alignment horizontal="center" vertical="top" wrapText="1"/>
    </xf>
  </cellXfs>
  <cellStyles count="2">
    <cellStyle name="Обычный" xfId="0" builtinId="0"/>
    <cellStyle name="Обычный 2" xfId="1"/>
  </cellStyles>
  <dxfs count="13">
    <dxf>
      <fill>
        <patternFill>
          <bgColor theme="9"/>
        </patternFill>
      </fill>
    </dxf>
    <dxf>
      <fill>
        <patternFill>
          <bgColor theme="9"/>
        </patternFill>
      </fill>
    </dxf>
    <dxf>
      <fill>
        <patternFill>
          <bgColor theme="9"/>
        </patternFill>
      </fill>
    </dxf>
    <dxf>
      <fill>
        <patternFill>
          <bgColor theme="9"/>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2000"/>
            </a:pPr>
            <a:r>
              <a:rPr lang="ru-RU" sz="2000"/>
              <a:t>Рейтинг ДОУ</a:t>
            </a:r>
            <a:r>
              <a:rPr lang="ru-RU" sz="2000" baseline="0"/>
              <a:t> Ножай-Юртовского района по 7 направлениям независимой оценки</a:t>
            </a:r>
          </a:p>
        </c:rich>
      </c:tx>
    </c:title>
    <c:plotArea>
      <c:layout>
        <c:manualLayout>
          <c:layoutTarget val="inner"/>
          <c:xMode val="edge"/>
          <c:yMode val="edge"/>
          <c:x val="4.1547970022082083E-2"/>
          <c:y val="0.18774142748285502"/>
          <c:w val="0.47420477603726335"/>
          <c:h val="0.76047582761832211"/>
        </c:manualLayout>
      </c:layout>
      <c:radarChart>
        <c:radarStyle val="marker"/>
        <c:ser>
          <c:idx val="0"/>
          <c:order val="0"/>
          <c:tx>
            <c:strRef>
              <c:f>'Лепест. диаграмм. (отч.)'!$E$3</c:f>
              <c:strCache>
                <c:ptCount val="1"/>
                <c:pt idx="0">
                  <c:v>МБДОУ «Детский сад № 1 «Ангелочки» с. Ножай-Юрт»</c:v>
                </c:pt>
              </c:strCache>
            </c:strRef>
          </c:tx>
          <c:marker>
            <c:symbol val="none"/>
          </c:marker>
          <c:cat>
            <c:strRef>
              <c:f>('Лепест. диаграмм. (отч.)'!$B$6,'Лепест. диаграмм. (отч.)'!$B$19,'Лепест. диаграмм. (отч.)'!$B$25,'Лепест. диаграмм. (отч.)'!$B$42,'Лепест. диаграмм. (отч.)'!$B$71,'Лепест. диаграмм. (отч.)'!$B$76,'Лепест. диаграмм. (отч.)'!$B$98)</c:f>
              <c:strCache>
                <c:ptCount val="7"/>
                <c:pt idx="0">
                  <c:v>К1</c:v>
                </c:pt>
                <c:pt idx="1">
                  <c:v>К2</c:v>
                </c:pt>
                <c:pt idx="2">
                  <c:v>К3</c:v>
                </c:pt>
                <c:pt idx="3">
                  <c:v>К4</c:v>
                </c:pt>
                <c:pt idx="4">
                  <c:v>К5</c:v>
                </c:pt>
                <c:pt idx="5">
                  <c:v>К6</c:v>
                </c:pt>
                <c:pt idx="6">
                  <c:v>К7</c:v>
                </c:pt>
              </c:strCache>
            </c:strRef>
          </c:cat>
          <c:val>
            <c:numRef>
              <c:f>('Лепест. диаграмм. (отч.)'!$E$6,'Лепест. диаграмм. (отч.)'!$E$19,'Лепест. диаграмм. (отч.)'!$E$25,'Лепест. диаграмм. (отч.)'!$E$42,'Лепест. диаграмм. (отч.)'!$E$71,'Лепест. диаграмм. (отч.)'!$E$76,'Лепест. диаграмм. (отч.)'!$E$98)</c:f>
              <c:numCache>
                <c:formatCode>0.0</c:formatCode>
                <c:ptCount val="7"/>
                <c:pt idx="0">
                  <c:v>65</c:v>
                </c:pt>
                <c:pt idx="1">
                  <c:v>100</c:v>
                </c:pt>
                <c:pt idx="2">
                  <c:v>39.799999999999997</c:v>
                </c:pt>
                <c:pt idx="3">
                  <c:v>42</c:v>
                </c:pt>
                <c:pt idx="4">
                  <c:v>75</c:v>
                </c:pt>
                <c:pt idx="5">
                  <c:v>53.33</c:v>
                </c:pt>
                <c:pt idx="6">
                  <c:v>53</c:v>
                </c:pt>
              </c:numCache>
            </c:numRef>
          </c:val>
        </c:ser>
        <c:ser>
          <c:idx val="1"/>
          <c:order val="1"/>
          <c:tx>
            <c:strRef>
              <c:f>'Лепест. диаграмм. (отч.)'!$F$3</c:f>
              <c:strCache>
                <c:ptCount val="1"/>
                <c:pt idx="0">
                  <c:v>МБДОУ «Детский сад № 2 «Солнышко» с. Ножай-Юрт»</c:v>
                </c:pt>
              </c:strCache>
            </c:strRef>
          </c:tx>
          <c:marker>
            <c:symbol val="none"/>
          </c:marker>
          <c:cat>
            <c:strRef>
              <c:f>('Лепест. диаграмм. (отч.)'!$B$6,'Лепест. диаграмм. (отч.)'!$B$19,'Лепест. диаграмм. (отч.)'!$B$25,'Лепест. диаграмм. (отч.)'!$B$42,'Лепест. диаграмм. (отч.)'!$B$71,'Лепест. диаграмм. (отч.)'!$B$76,'Лепест. диаграмм. (отч.)'!$B$98)</c:f>
              <c:strCache>
                <c:ptCount val="7"/>
                <c:pt idx="0">
                  <c:v>К1</c:v>
                </c:pt>
                <c:pt idx="1">
                  <c:v>К2</c:v>
                </c:pt>
                <c:pt idx="2">
                  <c:v>К3</c:v>
                </c:pt>
                <c:pt idx="3">
                  <c:v>К4</c:v>
                </c:pt>
                <c:pt idx="4">
                  <c:v>К5</c:v>
                </c:pt>
                <c:pt idx="5">
                  <c:v>К6</c:v>
                </c:pt>
                <c:pt idx="6">
                  <c:v>К7</c:v>
                </c:pt>
              </c:strCache>
            </c:strRef>
          </c:cat>
          <c:val>
            <c:numRef>
              <c:f>('Лепест. диаграмм. (отч.)'!$F$6,'Лепест. диаграмм. (отч.)'!$F$19,'Лепест. диаграмм. (отч.)'!$F$25,'Лепест. диаграмм. (отч.)'!$F$42,'Лепест. диаграмм. (отч.)'!$F$71,'Лепест. диаграмм. (отч.)'!$F$76,'Лепест. диаграмм. (отч.)'!$F$98)</c:f>
              <c:numCache>
                <c:formatCode>0.0</c:formatCode>
                <c:ptCount val="7"/>
                <c:pt idx="0">
                  <c:v>49</c:v>
                </c:pt>
                <c:pt idx="1">
                  <c:v>100</c:v>
                </c:pt>
                <c:pt idx="2">
                  <c:v>32.4</c:v>
                </c:pt>
                <c:pt idx="3">
                  <c:v>45</c:v>
                </c:pt>
                <c:pt idx="4">
                  <c:v>75</c:v>
                </c:pt>
                <c:pt idx="5">
                  <c:v>53.33</c:v>
                </c:pt>
                <c:pt idx="6">
                  <c:v>54</c:v>
                </c:pt>
              </c:numCache>
            </c:numRef>
          </c:val>
        </c:ser>
        <c:ser>
          <c:idx val="2"/>
          <c:order val="2"/>
          <c:tx>
            <c:strRef>
              <c:f>'Лепест. диаграмм. (отч.)'!$G$3</c:f>
              <c:strCache>
                <c:ptCount val="1"/>
                <c:pt idx="0">
                  <c:v>МБДОУ «Детский сад с. Аллерой»</c:v>
                </c:pt>
              </c:strCache>
            </c:strRef>
          </c:tx>
          <c:marker>
            <c:symbol val="none"/>
          </c:marker>
          <c:cat>
            <c:strRef>
              <c:f>('Лепест. диаграмм. (отч.)'!$B$6,'Лепест. диаграмм. (отч.)'!$B$19,'Лепест. диаграмм. (отч.)'!$B$25,'Лепест. диаграмм. (отч.)'!$B$42,'Лепест. диаграмм. (отч.)'!$B$71,'Лепест. диаграмм. (отч.)'!$B$76,'Лепест. диаграмм. (отч.)'!$B$98)</c:f>
              <c:strCache>
                <c:ptCount val="7"/>
                <c:pt idx="0">
                  <c:v>К1</c:v>
                </c:pt>
                <c:pt idx="1">
                  <c:v>К2</c:v>
                </c:pt>
                <c:pt idx="2">
                  <c:v>К3</c:v>
                </c:pt>
                <c:pt idx="3">
                  <c:v>К4</c:v>
                </c:pt>
                <c:pt idx="4">
                  <c:v>К5</c:v>
                </c:pt>
                <c:pt idx="5">
                  <c:v>К6</c:v>
                </c:pt>
                <c:pt idx="6">
                  <c:v>К7</c:v>
                </c:pt>
              </c:strCache>
            </c:strRef>
          </c:cat>
          <c:val>
            <c:numRef>
              <c:f>('Лепест. диаграмм. (отч.)'!$G$6,'Лепест. диаграмм. (отч.)'!$G$19,'Лепест. диаграмм. (отч.)'!$G$25,'Лепест. диаграмм. (отч.)'!$G$42,'Лепест. диаграмм. (отч.)'!$G$71,'Лепест. диаграмм. (отч.)'!$G$76,'Лепест. диаграмм. (отч.)'!$G$98)</c:f>
              <c:numCache>
                <c:formatCode>0.0</c:formatCode>
                <c:ptCount val="7"/>
                <c:pt idx="0">
                  <c:v>56.5</c:v>
                </c:pt>
                <c:pt idx="1">
                  <c:v>100</c:v>
                </c:pt>
                <c:pt idx="2">
                  <c:v>44</c:v>
                </c:pt>
                <c:pt idx="3">
                  <c:v>46</c:v>
                </c:pt>
                <c:pt idx="4">
                  <c:v>75</c:v>
                </c:pt>
                <c:pt idx="5">
                  <c:v>53.33</c:v>
                </c:pt>
                <c:pt idx="6">
                  <c:v>54</c:v>
                </c:pt>
              </c:numCache>
            </c:numRef>
          </c:val>
        </c:ser>
        <c:ser>
          <c:idx val="3"/>
          <c:order val="3"/>
          <c:tx>
            <c:strRef>
              <c:f>'Лепест. диаграмм. (отч.)'!$H$3</c:f>
              <c:strCache>
                <c:ptCount val="1"/>
                <c:pt idx="0">
                  <c:v>МБДОУ «Детский сад «Ласточки» с. Галайты»</c:v>
                </c:pt>
              </c:strCache>
            </c:strRef>
          </c:tx>
          <c:marker>
            <c:symbol val="none"/>
          </c:marker>
          <c:cat>
            <c:strRef>
              <c:f>('Лепест. диаграмм. (отч.)'!$B$6,'Лепест. диаграмм. (отч.)'!$B$19,'Лепест. диаграмм. (отч.)'!$B$25,'Лепест. диаграмм. (отч.)'!$B$42,'Лепест. диаграмм. (отч.)'!$B$71,'Лепест. диаграмм. (отч.)'!$B$76,'Лепест. диаграмм. (отч.)'!$B$98)</c:f>
              <c:strCache>
                <c:ptCount val="7"/>
                <c:pt idx="0">
                  <c:v>К1</c:v>
                </c:pt>
                <c:pt idx="1">
                  <c:v>К2</c:v>
                </c:pt>
                <c:pt idx="2">
                  <c:v>К3</c:v>
                </c:pt>
                <c:pt idx="3">
                  <c:v>К4</c:v>
                </c:pt>
                <c:pt idx="4">
                  <c:v>К5</c:v>
                </c:pt>
                <c:pt idx="5">
                  <c:v>К6</c:v>
                </c:pt>
                <c:pt idx="6">
                  <c:v>К7</c:v>
                </c:pt>
              </c:strCache>
            </c:strRef>
          </c:cat>
          <c:val>
            <c:numRef>
              <c:f>('Лепест. диаграмм. (отч.)'!$H$6,'Лепест. диаграмм. (отч.)'!$H$19,'Лепест. диаграмм. (отч.)'!$H$25,'Лепест. диаграмм. (отч.)'!$H$42,'Лепест. диаграмм. (отч.)'!$H$71,'Лепест. диаграмм. (отч.)'!$H$76,'Лепест. диаграмм. (отч.)'!$H$98)</c:f>
              <c:numCache>
                <c:formatCode>0.0</c:formatCode>
                <c:ptCount val="7"/>
                <c:pt idx="0">
                  <c:v>45</c:v>
                </c:pt>
                <c:pt idx="1">
                  <c:v>100</c:v>
                </c:pt>
                <c:pt idx="2">
                  <c:v>61.4</c:v>
                </c:pt>
                <c:pt idx="3">
                  <c:v>35.5</c:v>
                </c:pt>
                <c:pt idx="4">
                  <c:v>75</c:v>
                </c:pt>
                <c:pt idx="5">
                  <c:v>42.33</c:v>
                </c:pt>
                <c:pt idx="6">
                  <c:v>79</c:v>
                </c:pt>
              </c:numCache>
            </c:numRef>
          </c:val>
        </c:ser>
        <c:ser>
          <c:idx val="4"/>
          <c:order val="4"/>
          <c:tx>
            <c:strRef>
              <c:f>'Лепест. диаграмм. (отч.)'!$I$3</c:f>
              <c:strCache>
                <c:ptCount val="1"/>
                <c:pt idx="0">
                  <c:v>МБДОУ «Детский сад с. Зандак»</c:v>
                </c:pt>
              </c:strCache>
            </c:strRef>
          </c:tx>
          <c:marker>
            <c:symbol val="none"/>
          </c:marker>
          <c:cat>
            <c:strRef>
              <c:f>('Лепест. диаграмм. (отч.)'!$B$6,'Лепест. диаграмм. (отч.)'!$B$19,'Лепест. диаграмм. (отч.)'!$B$25,'Лепест. диаграмм. (отч.)'!$B$42,'Лепест. диаграмм. (отч.)'!$B$71,'Лепест. диаграмм. (отч.)'!$B$76,'Лепест. диаграмм. (отч.)'!$B$98)</c:f>
              <c:strCache>
                <c:ptCount val="7"/>
                <c:pt idx="0">
                  <c:v>К1</c:v>
                </c:pt>
                <c:pt idx="1">
                  <c:v>К2</c:v>
                </c:pt>
                <c:pt idx="2">
                  <c:v>К3</c:v>
                </c:pt>
                <c:pt idx="3">
                  <c:v>К4</c:v>
                </c:pt>
                <c:pt idx="4">
                  <c:v>К5</c:v>
                </c:pt>
                <c:pt idx="5">
                  <c:v>К6</c:v>
                </c:pt>
                <c:pt idx="6">
                  <c:v>К7</c:v>
                </c:pt>
              </c:strCache>
            </c:strRef>
          </c:cat>
          <c:val>
            <c:numRef>
              <c:f>('Лепест. диаграмм. (отч.)'!$I$6,'Лепест. диаграмм. (отч.)'!$I$19,'Лепест. диаграмм. (отч.)'!$I$25,'Лепест. диаграмм. (отч.)'!$I$42,'Лепест. диаграмм. (отч.)'!$I$71,'Лепест. диаграмм. (отч.)'!$I$76,'Лепест. диаграмм. (отч.)'!$I$98)</c:f>
              <c:numCache>
                <c:formatCode>0.0</c:formatCode>
                <c:ptCount val="7"/>
                <c:pt idx="0">
                  <c:v>60</c:v>
                </c:pt>
                <c:pt idx="1">
                  <c:v>90</c:v>
                </c:pt>
                <c:pt idx="2">
                  <c:v>45</c:v>
                </c:pt>
                <c:pt idx="3">
                  <c:v>42</c:v>
                </c:pt>
                <c:pt idx="4">
                  <c:v>75</c:v>
                </c:pt>
                <c:pt idx="5">
                  <c:v>10</c:v>
                </c:pt>
                <c:pt idx="6">
                  <c:v>44</c:v>
                </c:pt>
              </c:numCache>
            </c:numRef>
          </c:val>
        </c:ser>
        <c:ser>
          <c:idx val="5"/>
          <c:order val="5"/>
          <c:tx>
            <c:strRef>
              <c:f>'Лепест. диаграмм. (отч.)'!$J$3</c:f>
              <c:strCache>
                <c:ptCount val="1"/>
                <c:pt idx="0">
                  <c:v>МБДОУ «Детский сад «Солнышко» с. Саясан»</c:v>
                </c:pt>
              </c:strCache>
            </c:strRef>
          </c:tx>
          <c:marker>
            <c:symbol val="none"/>
          </c:marker>
          <c:cat>
            <c:strRef>
              <c:f>('Лепест. диаграмм. (отч.)'!$B$6,'Лепест. диаграмм. (отч.)'!$B$19,'Лепест. диаграмм. (отч.)'!$B$25,'Лепест. диаграмм. (отч.)'!$B$42,'Лепест. диаграмм. (отч.)'!$B$71,'Лепест. диаграмм. (отч.)'!$B$76,'Лепест. диаграмм. (отч.)'!$B$98)</c:f>
              <c:strCache>
                <c:ptCount val="7"/>
                <c:pt idx="0">
                  <c:v>К1</c:v>
                </c:pt>
                <c:pt idx="1">
                  <c:v>К2</c:v>
                </c:pt>
                <c:pt idx="2">
                  <c:v>К3</c:v>
                </c:pt>
                <c:pt idx="3">
                  <c:v>К4</c:v>
                </c:pt>
                <c:pt idx="4">
                  <c:v>К5</c:v>
                </c:pt>
                <c:pt idx="5">
                  <c:v>К6</c:v>
                </c:pt>
                <c:pt idx="6">
                  <c:v>К7</c:v>
                </c:pt>
              </c:strCache>
            </c:strRef>
          </c:cat>
          <c:val>
            <c:numRef>
              <c:f>('Лепест. диаграмм. (отч.)'!$J$6,'Лепест. диаграмм. (отч.)'!$J$19,'Лепест. диаграмм. (отч.)'!$J$25,'Лепест. диаграмм. (отч.)'!$J$42,'Лепест. диаграмм. (отч.)'!$J$71,'Лепест. диаграмм. (отч.)'!$J$76,'Лепест. диаграмм. (отч.)'!$J$98)</c:f>
              <c:numCache>
                <c:formatCode>0.0</c:formatCode>
                <c:ptCount val="7"/>
                <c:pt idx="0">
                  <c:v>50</c:v>
                </c:pt>
                <c:pt idx="1">
                  <c:v>100</c:v>
                </c:pt>
                <c:pt idx="2">
                  <c:v>33</c:v>
                </c:pt>
                <c:pt idx="3">
                  <c:v>44.5</c:v>
                </c:pt>
                <c:pt idx="4">
                  <c:v>75</c:v>
                </c:pt>
                <c:pt idx="5">
                  <c:v>49.99</c:v>
                </c:pt>
                <c:pt idx="6">
                  <c:v>40</c:v>
                </c:pt>
              </c:numCache>
            </c:numRef>
          </c:val>
        </c:ser>
        <c:ser>
          <c:idx val="6"/>
          <c:order val="6"/>
          <c:tx>
            <c:strRef>
              <c:f>'Лепест. диаграмм. (отч.)'!$K$3</c:f>
              <c:strCache>
                <c:ptCount val="1"/>
                <c:pt idx="0">
                  <c:v>МБДОУ «Детский сад «Теремок» с. Мескеты»</c:v>
                </c:pt>
              </c:strCache>
            </c:strRef>
          </c:tx>
          <c:marker>
            <c:symbol val="none"/>
          </c:marker>
          <c:cat>
            <c:strRef>
              <c:f>('Лепест. диаграмм. (отч.)'!$B$6,'Лепест. диаграмм. (отч.)'!$B$19,'Лепест. диаграмм. (отч.)'!$B$25,'Лепест. диаграмм. (отч.)'!$B$42,'Лепест. диаграмм. (отч.)'!$B$71,'Лепест. диаграмм. (отч.)'!$B$76,'Лепест. диаграмм. (отч.)'!$B$98)</c:f>
              <c:strCache>
                <c:ptCount val="7"/>
                <c:pt idx="0">
                  <c:v>К1</c:v>
                </c:pt>
                <c:pt idx="1">
                  <c:v>К2</c:v>
                </c:pt>
                <c:pt idx="2">
                  <c:v>К3</c:v>
                </c:pt>
                <c:pt idx="3">
                  <c:v>К4</c:v>
                </c:pt>
                <c:pt idx="4">
                  <c:v>К5</c:v>
                </c:pt>
                <c:pt idx="5">
                  <c:v>К6</c:v>
                </c:pt>
                <c:pt idx="6">
                  <c:v>К7</c:v>
                </c:pt>
              </c:strCache>
            </c:strRef>
          </c:cat>
          <c:val>
            <c:numRef>
              <c:f>('Лепест. диаграмм. (отч.)'!$K$6,'Лепест. диаграмм. (отч.)'!$K$19,'Лепест. диаграмм. (отч.)'!$K$25,'Лепест. диаграмм. (отч.)'!$K$42,'Лепест. диаграмм. (отч.)'!$K$71,'Лепест. диаграмм. (отч.)'!$K$76,'Лепест. диаграмм. (отч.)'!$K$98)</c:f>
              <c:numCache>
                <c:formatCode>0.0</c:formatCode>
                <c:ptCount val="7"/>
                <c:pt idx="0">
                  <c:v>15</c:v>
                </c:pt>
                <c:pt idx="1">
                  <c:v>60</c:v>
                </c:pt>
                <c:pt idx="2">
                  <c:v>49</c:v>
                </c:pt>
                <c:pt idx="3">
                  <c:v>22</c:v>
                </c:pt>
                <c:pt idx="4">
                  <c:v>75</c:v>
                </c:pt>
                <c:pt idx="5">
                  <c:v>11</c:v>
                </c:pt>
                <c:pt idx="6">
                  <c:v>40</c:v>
                </c:pt>
              </c:numCache>
            </c:numRef>
          </c:val>
        </c:ser>
        <c:ser>
          <c:idx val="7"/>
          <c:order val="7"/>
          <c:tx>
            <c:strRef>
              <c:f>'Лепест. диаграмм. (отч.)'!$L$3</c:f>
              <c:strCache>
                <c:ptCount val="1"/>
                <c:pt idx="0">
                  <c:v>МБДОУ «Детский сад «Малышка» с. Энгеной»</c:v>
                </c:pt>
              </c:strCache>
            </c:strRef>
          </c:tx>
          <c:marker>
            <c:symbol val="none"/>
          </c:marker>
          <c:cat>
            <c:strRef>
              <c:f>('Лепест. диаграмм. (отч.)'!$B$6,'Лепест. диаграмм. (отч.)'!$B$19,'Лепест. диаграмм. (отч.)'!$B$25,'Лепест. диаграмм. (отч.)'!$B$42,'Лепест. диаграмм. (отч.)'!$B$71,'Лепест. диаграмм. (отч.)'!$B$76,'Лепест. диаграмм. (отч.)'!$B$98)</c:f>
              <c:strCache>
                <c:ptCount val="7"/>
                <c:pt idx="0">
                  <c:v>К1</c:v>
                </c:pt>
                <c:pt idx="1">
                  <c:v>К2</c:v>
                </c:pt>
                <c:pt idx="2">
                  <c:v>К3</c:v>
                </c:pt>
                <c:pt idx="3">
                  <c:v>К4</c:v>
                </c:pt>
                <c:pt idx="4">
                  <c:v>К5</c:v>
                </c:pt>
                <c:pt idx="5">
                  <c:v>К6</c:v>
                </c:pt>
                <c:pt idx="6">
                  <c:v>К7</c:v>
                </c:pt>
              </c:strCache>
            </c:strRef>
          </c:cat>
          <c:val>
            <c:numRef>
              <c:f>('Лепест. диаграмм. (отч.)'!$L$6,'Лепест. диаграмм. (отч.)'!$L$19,'Лепест. диаграмм. (отч.)'!$L$25,'Лепест. диаграмм. (отч.)'!$L$42,'Лепест. диаграмм. (отч.)'!$L$71,'Лепест. диаграмм. (отч.)'!$L$76,'Лепест. диаграмм. (отч.)'!$L$98)</c:f>
              <c:numCache>
                <c:formatCode>0.0</c:formatCode>
                <c:ptCount val="7"/>
                <c:pt idx="0">
                  <c:v>25</c:v>
                </c:pt>
                <c:pt idx="1">
                  <c:v>100</c:v>
                </c:pt>
                <c:pt idx="2">
                  <c:v>41</c:v>
                </c:pt>
                <c:pt idx="3">
                  <c:v>64.5</c:v>
                </c:pt>
                <c:pt idx="4">
                  <c:v>75</c:v>
                </c:pt>
                <c:pt idx="5">
                  <c:v>69.990000000000009</c:v>
                </c:pt>
                <c:pt idx="6">
                  <c:v>54</c:v>
                </c:pt>
              </c:numCache>
            </c:numRef>
          </c:val>
        </c:ser>
        <c:dLbls/>
        <c:axId val="72913280"/>
        <c:axId val="72914816"/>
      </c:radarChart>
      <c:catAx>
        <c:axId val="72913280"/>
        <c:scaling>
          <c:orientation val="minMax"/>
        </c:scaling>
        <c:axPos val="b"/>
        <c:majorGridlines/>
        <c:majorTickMark val="none"/>
        <c:tickLblPos val="nextTo"/>
        <c:spPr>
          <a:ln w="9525">
            <a:noFill/>
          </a:ln>
        </c:spPr>
        <c:txPr>
          <a:bodyPr/>
          <a:lstStyle/>
          <a:p>
            <a:pPr>
              <a:defRPr sz="1400" b="1"/>
            </a:pPr>
            <a:endParaRPr lang="ru-RU"/>
          </a:p>
        </c:txPr>
        <c:crossAx val="72914816"/>
        <c:crosses val="autoZero"/>
        <c:auto val="1"/>
        <c:lblAlgn val="ctr"/>
        <c:lblOffset val="100"/>
      </c:catAx>
      <c:valAx>
        <c:axId val="72914816"/>
        <c:scaling>
          <c:orientation val="minMax"/>
        </c:scaling>
        <c:axPos val="l"/>
        <c:majorGridlines/>
        <c:numFmt formatCode="0.0" sourceLinked="1"/>
        <c:majorTickMark val="none"/>
        <c:tickLblPos val="nextTo"/>
        <c:crossAx val="72913280"/>
        <c:crosses val="autoZero"/>
        <c:crossBetween val="between"/>
      </c:valAx>
    </c:plotArea>
    <c:legend>
      <c:legendPos val="r"/>
      <c:layout>
        <c:manualLayout>
          <c:xMode val="edge"/>
          <c:yMode val="edge"/>
          <c:x val="0.51781608521809297"/>
          <c:y val="0.15427482854965713"/>
          <c:w val="0.46072797511364427"/>
          <c:h val="0.82871899077131472"/>
        </c:manualLayout>
      </c:layout>
      <c:txPr>
        <a:bodyPr/>
        <a:lstStyle/>
        <a:p>
          <a:pPr>
            <a:defRPr sz="1600"/>
          </a:pPr>
          <a:endParaRPr lang="ru-RU"/>
        </a:p>
      </c:txPr>
    </c:legend>
    <c:plotVisOnly val="1"/>
    <c:dispBlanksAs val="gap"/>
  </c:chart>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ru-RU"/>
  <c:chart>
    <c:title>
      <c:tx>
        <c:strRef>
          <c:f>К7!$A$1</c:f>
          <c:strCache>
            <c:ptCount val="1"/>
            <c:pt idx="0">
              <c:v>Рейтинг дошкольных образовательных учреждений по группе критериев К7</c:v>
            </c:pt>
          </c:strCache>
        </c:strRef>
      </c:tx>
      <c:txPr>
        <a:bodyPr/>
        <a:lstStyle/>
        <a:p>
          <a:pPr>
            <a:defRPr sz="1200"/>
          </a:pPr>
          <a:endParaRPr lang="ru-RU"/>
        </a:p>
      </c:txPr>
    </c:title>
    <c:plotArea>
      <c:layout>
        <c:manualLayout>
          <c:layoutTarget val="inner"/>
          <c:xMode val="edge"/>
          <c:yMode val="edge"/>
          <c:x val="6.746207766839242E-2"/>
          <c:y val="0.16123346390746388"/>
          <c:w val="0.92083560362640693"/>
          <c:h val="0.56390904654506135"/>
        </c:manualLayout>
      </c:layout>
      <c:barChart>
        <c:barDir val="col"/>
        <c:grouping val="clustered"/>
        <c:ser>
          <c:idx val="0"/>
          <c:order val="0"/>
          <c:dLbls>
            <c:showVal val="1"/>
          </c:dLbls>
          <c:cat>
            <c:strRef>
              <c:f>К7!$B$4:$B$11</c:f>
              <c:strCache>
                <c:ptCount val="8"/>
                <c:pt idx="0">
                  <c:v>МБДОУ «Детский сад «Солнышко» с. Саясан»</c:v>
                </c:pt>
                <c:pt idx="1">
                  <c:v>МБДОУ «Детский сад «Теремок» с. Мескеты»</c:v>
                </c:pt>
                <c:pt idx="2">
                  <c:v>МБДОУ «Детский сад с. Зандак»</c:v>
                </c:pt>
                <c:pt idx="3">
                  <c:v>МБДОУ «Детский сад № 1 «Ангелочки» с. Ножай-Юрт»</c:v>
                </c:pt>
                <c:pt idx="4">
                  <c:v>МБДОУ «Детский сад № 2 «Солнышко» с. Ножай-Юрт»</c:v>
                </c:pt>
                <c:pt idx="5">
                  <c:v>МБДОУ «Детский сад с. Аллерой»</c:v>
                </c:pt>
                <c:pt idx="6">
                  <c:v>МБДОУ «Детский сад «Малышка» с. Энгеной»</c:v>
                </c:pt>
                <c:pt idx="7">
                  <c:v>МБДОУ «Детский сад «Ласточки» с. Галайты»</c:v>
                </c:pt>
              </c:strCache>
            </c:strRef>
          </c:cat>
          <c:val>
            <c:numRef>
              <c:f>К7!$C$4:$C$11</c:f>
              <c:numCache>
                <c:formatCode>0.0</c:formatCode>
                <c:ptCount val="8"/>
                <c:pt idx="0">
                  <c:v>40</c:v>
                </c:pt>
                <c:pt idx="1">
                  <c:v>40</c:v>
                </c:pt>
                <c:pt idx="2">
                  <c:v>44</c:v>
                </c:pt>
                <c:pt idx="3">
                  <c:v>53</c:v>
                </c:pt>
                <c:pt idx="4">
                  <c:v>54</c:v>
                </c:pt>
                <c:pt idx="5">
                  <c:v>54</c:v>
                </c:pt>
                <c:pt idx="6">
                  <c:v>54</c:v>
                </c:pt>
                <c:pt idx="7">
                  <c:v>79</c:v>
                </c:pt>
              </c:numCache>
            </c:numRef>
          </c:val>
        </c:ser>
        <c:dLbls/>
        <c:axId val="76952704"/>
        <c:axId val="76954240"/>
      </c:barChart>
      <c:catAx>
        <c:axId val="76952704"/>
        <c:scaling>
          <c:orientation val="minMax"/>
        </c:scaling>
        <c:axPos val="b"/>
        <c:majorTickMark val="none"/>
        <c:tickLblPos val="nextTo"/>
        <c:crossAx val="76954240"/>
        <c:crosses val="autoZero"/>
        <c:auto val="1"/>
        <c:lblAlgn val="ctr"/>
        <c:lblOffset val="100"/>
      </c:catAx>
      <c:valAx>
        <c:axId val="76954240"/>
        <c:scaling>
          <c:orientation val="minMax"/>
          <c:max val="100"/>
        </c:scaling>
        <c:axPos val="l"/>
        <c:numFmt formatCode="0.0" sourceLinked="1"/>
        <c:majorTickMark val="none"/>
        <c:tickLblPos val="nextTo"/>
        <c:crossAx val="76952704"/>
        <c:crosses val="autoZero"/>
        <c:crossBetween val="between"/>
        <c:majorUnit val="20"/>
      </c:valAx>
    </c:plotArea>
    <c:plotVisOnly val="1"/>
    <c:dispBlanksAs val="gap"/>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800"/>
            </a:pPr>
            <a:r>
              <a:rPr lang="ru-RU" sz="1800"/>
              <a:t>Сводный</a:t>
            </a:r>
            <a:r>
              <a:rPr lang="ru-RU" sz="1800" baseline="0"/>
              <a:t> рейтинг ДОУ Ножай-Юртовского района с накоплением</a:t>
            </a:r>
            <a:endParaRPr lang="ru-RU" sz="1800"/>
          </a:p>
        </c:rich>
      </c:tx>
      <c:layout/>
    </c:title>
    <c:plotArea>
      <c:layout/>
      <c:barChart>
        <c:barDir val="col"/>
        <c:grouping val="stacked"/>
        <c:ser>
          <c:idx val="0"/>
          <c:order val="0"/>
          <c:tx>
            <c:strRef>
              <c:f>'Гист. с накопл. (отч.)'!$B$6</c:f>
              <c:strCache>
                <c:ptCount val="1"/>
                <c:pt idx="0">
                  <c:v>К1</c:v>
                </c:pt>
              </c:strCache>
            </c:strRef>
          </c:tx>
          <c:spPr>
            <a:ln>
              <a:solidFill>
                <a:schemeClr val="tx1"/>
              </a:solidFill>
            </a:ln>
          </c:spPr>
          <c:dLbls>
            <c:dLbl>
              <c:idx val="23"/>
              <c:numFmt formatCode="#&quot; &quot;?/?" sourceLinked="0"/>
              <c:spPr>
                <a:noFill/>
                <a:ln>
                  <a:noFill/>
                </a:ln>
                <a:effectLst/>
              </c:spPr>
              <c:txPr>
                <a:bodyPr/>
                <a:lstStyle/>
                <a:p>
                  <a:pPr>
                    <a:defRPr b="1">
                      <a:solidFill>
                        <a:sysClr val="windowText" lastClr="000000"/>
                      </a:solidFill>
                    </a:defRPr>
                  </a:pPr>
                  <a:endParaRPr lang="ru-RU"/>
                </a:p>
              </c:txPr>
            </c:dLbl>
            <c:spPr>
              <a:noFill/>
              <a:ln>
                <a:noFill/>
              </a:ln>
              <a:effectLst/>
            </c:spPr>
            <c:txPr>
              <a:bodyPr/>
              <a:lstStyle/>
              <a:p>
                <a:pPr>
                  <a:defRPr b="1">
                    <a:solidFill>
                      <a:sysClr val="windowText" lastClr="000000"/>
                    </a:solidFill>
                  </a:defRPr>
                </a:pPr>
                <a:endParaRPr lang="ru-RU"/>
              </a:p>
            </c:txPr>
            <c:showVal val="1"/>
            <c:extLst>
              <c:ext xmlns:c15="http://schemas.microsoft.com/office/drawing/2012/chart" uri="{CE6537A1-D6FC-4f65-9D91-7224C49458BB}">
                <c15:showLeaderLines val="0"/>
              </c:ext>
            </c:extLst>
          </c:dLbls>
          <c:cat>
            <c:strRef>
              <c:f>'Гист. с накопл. (отч.)'!$E$3:$L$3</c:f>
              <c:strCache>
                <c:ptCount val="8"/>
                <c:pt idx="0">
                  <c:v>МБДОУ «Детский сад № 1 «Ангелочки» с. Ножай-Юрт»</c:v>
                </c:pt>
                <c:pt idx="1">
                  <c:v>МБДОУ «Детский сад № 2 «Солнышко» с. Ножай-Юрт»</c:v>
                </c:pt>
                <c:pt idx="2">
                  <c:v>МБДОУ «Детский сад с. Аллерой»</c:v>
                </c:pt>
                <c:pt idx="3">
                  <c:v>МБДОУ «Детский сад «Ласточки» с. Галайты»</c:v>
                </c:pt>
                <c:pt idx="4">
                  <c:v>МБДОУ «Детский сад с. Зандак»</c:v>
                </c:pt>
                <c:pt idx="5">
                  <c:v>МБДОУ «Детский сад «Солнышко» с. Саясан»</c:v>
                </c:pt>
                <c:pt idx="6">
                  <c:v>МБДОУ «Детский сад «Теремок» с. Мескеты»</c:v>
                </c:pt>
                <c:pt idx="7">
                  <c:v>МБДОУ «Детский сад «Малышка» с. Энгеной»</c:v>
                </c:pt>
              </c:strCache>
            </c:strRef>
          </c:cat>
          <c:val>
            <c:numRef>
              <c:f>'Гист. с накопл. (отч.)'!$E$6:$L$6</c:f>
              <c:numCache>
                <c:formatCode>0.0</c:formatCode>
                <c:ptCount val="8"/>
                <c:pt idx="0">
                  <c:v>13</c:v>
                </c:pt>
                <c:pt idx="1">
                  <c:v>9.8000000000000007</c:v>
                </c:pt>
                <c:pt idx="2">
                  <c:v>11.3</c:v>
                </c:pt>
                <c:pt idx="3">
                  <c:v>9</c:v>
                </c:pt>
                <c:pt idx="4">
                  <c:v>12</c:v>
                </c:pt>
                <c:pt idx="5">
                  <c:v>10</c:v>
                </c:pt>
                <c:pt idx="6">
                  <c:v>3</c:v>
                </c:pt>
                <c:pt idx="7">
                  <c:v>5</c:v>
                </c:pt>
              </c:numCache>
            </c:numRef>
          </c:val>
        </c:ser>
        <c:ser>
          <c:idx val="1"/>
          <c:order val="1"/>
          <c:tx>
            <c:strRef>
              <c:f>'Гист. с накопл. (отч.)'!$B$19</c:f>
              <c:strCache>
                <c:ptCount val="1"/>
                <c:pt idx="0">
                  <c:v>К2</c:v>
                </c:pt>
              </c:strCache>
            </c:strRef>
          </c:tx>
          <c:spPr>
            <a:ln>
              <a:solidFill>
                <a:schemeClr val="tx1"/>
              </a:solidFill>
            </a:ln>
          </c:spPr>
          <c:dLbls>
            <c:showVal val="1"/>
          </c:dLbls>
          <c:cat>
            <c:strRef>
              <c:f>'Гист. с накопл. (отч.)'!$E$3:$L$3</c:f>
              <c:strCache>
                <c:ptCount val="8"/>
                <c:pt idx="0">
                  <c:v>МБДОУ «Детский сад № 1 «Ангелочки» с. Ножай-Юрт»</c:v>
                </c:pt>
                <c:pt idx="1">
                  <c:v>МБДОУ «Детский сад № 2 «Солнышко» с. Ножай-Юрт»</c:v>
                </c:pt>
                <c:pt idx="2">
                  <c:v>МБДОУ «Детский сад с. Аллерой»</c:v>
                </c:pt>
                <c:pt idx="3">
                  <c:v>МБДОУ «Детский сад «Ласточки» с. Галайты»</c:v>
                </c:pt>
                <c:pt idx="4">
                  <c:v>МБДОУ «Детский сад с. Зандак»</c:v>
                </c:pt>
                <c:pt idx="5">
                  <c:v>МБДОУ «Детский сад «Солнышко» с. Саясан»</c:v>
                </c:pt>
                <c:pt idx="6">
                  <c:v>МБДОУ «Детский сад «Теремок» с. Мескеты»</c:v>
                </c:pt>
                <c:pt idx="7">
                  <c:v>МБДОУ «Детский сад «Малышка» с. Энгеной»</c:v>
                </c:pt>
              </c:strCache>
            </c:strRef>
          </c:cat>
          <c:val>
            <c:numRef>
              <c:f>'Гист. с накопл. (отч.)'!$E$19:$L$19</c:f>
              <c:numCache>
                <c:formatCode>0.0</c:formatCode>
                <c:ptCount val="8"/>
                <c:pt idx="0">
                  <c:v>15</c:v>
                </c:pt>
                <c:pt idx="1">
                  <c:v>15</c:v>
                </c:pt>
                <c:pt idx="2">
                  <c:v>15</c:v>
                </c:pt>
                <c:pt idx="3">
                  <c:v>15</c:v>
                </c:pt>
                <c:pt idx="4">
                  <c:v>13.5</c:v>
                </c:pt>
                <c:pt idx="5">
                  <c:v>15</c:v>
                </c:pt>
                <c:pt idx="6">
                  <c:v>9</c:v>
                </c:pt>
                <c:pt idx="7">
                  <c:v>15</c:v>
                </c:pt>
              </c:numCache>
            </c:numRef>
          </c:val>
        </c:ser>
        <c:ser>
          <c:idx val="2"/>
          <c:order val="2"/>
          <c:tx>
            <c:strRef>
              <c:f>'Гист. с накопл. (отч.)'!$B$25</c:f>
              <c:strCache>
                <c:ptCount val="1"/>
                <c:pt idx="0">
                  <c:v>К3</c:v>
                </c:pt>
              </c:strCache>
            </c:strRef>
          </c:tx>
          <c:spPr>
            <a:ln>
              <a:solidFill>
                <a:schemeClr val="tx1"/>
              </a:solidFill>
            </a:ln>
          </c:spPr>
          <c:dLbls>
            <c:showVal val="1"/>
          </c:dLbls>
          <c:cat>
            <c:strRef>
              <c:f>'Гист. с накопл. (отч.)'!$E$3:$L$3</c:f>
              <c:strCache>
                <c:ptCount val="8"/>
                <c:pt idx="0">
                  <c:v>МБДОУ «Детский сад № 1 «Ангелочки» с. Ножай-Юрт»</c:v>
                </c:pt>
                <c:pt idx="1">
                  <c:v>МБДОУ «Детский сад № 2 «Солнышко» с. Ножай-Юрт»</c:v>
                </c:pt>
                <c:pt idx="2">
                  <c:v>МБДОУ «Детский сад с. Аллерой»</c:v>
                </c:pt>
                <c:pt idx="3">
                  <c:v>МБДОУ «Детский сад «Ласточки» с. Галайты»</c:v>
                </c:pt>
                <c:pt idx="4">
                  <c:v>МБДОУ «Детский сад с. Зандак»</c:v>
                </c:pt>
                <c:pt idx="5">
                  <c:v>МБДОУ «Детский сад «Солнышко» с. Саясан»</c:v>
                </c:pt>
                <c:pt idx="6">
                  <c:v>МБДОУ «Детский сад «Теремок» с. Мескеты»</c:v>
                </c:pt>
                <c:pt idx="7">
                  <c:v>МБДОУ «Детский сад «Малышка» с. Энгеной»</c:v>
                </c:pt>
              </c:strCache>
            </c:strRef>
          </c:cat>
          <c:val>
            <c:numRef>
              <c:f>'Гист. с накопл. (отч.)'!$E$25:$L$25</c:f>
              <c:numCache>
                <c:formatCode>0.0</c:formatCode>
                <c:ptCount val="8"/>
                <c:pt idx="0">
                  <c:v>7.96</c:v>
                </c:pt>
                <c:pt idx="1">
                  <c:v>6.48</c:v>
                </c:pt>
                <c:pt idx="2">
                  <c:v>8.8000000000000007</c:v>
                </c:pt>
                <c:pt idx="3">
                  <c:v>12.280000000000001</c:v>
                </c:pt>
                <c:pt idx="4">
                  <c:v>9</c:v>
                </c:pt>
                <c:pt idx="5">
                  <c:v>6.6000000000000005</c:v>
                </c:pt>
                <c:pt idx="6">
                  <c:v>9.8000000000000007</c:v>
                </c:pt>
                <c:pt idx="7">
                  <c:v>8.2000000000000011</c:v>
                </c:pt>
              </c:numCache>
            </c:numRef>
          </c:val>
        </c:ser>
        <c:ser>
          <c:idx val="3"/>
          <c:order val="3"/>
          <c:tx>
            <c:strRef>
              <c:f>'Гист. с накопл. (отч.)'!$B$42</c:f>
              <c:strCache>
                <c:ptCount val="1"/>
                <c:pt idx="0">
                  <c:v>К4</c:v>
                </c:pt>
              </c:strCache>
            </c:strRef>
          </c:tx>
          <c:spPr>
            <a:ln>
              <a:solidFill>
                <a:schemeClr val="tx1"/>
              </a:solidFill>
            </a:ln>
          </c:spPr>
          <c:dLbls>
            <c:showVal val="1"/>
          </c:dLbls>
          <c:cat>
            <c:strRef>
              <c:f>'Гист. с накопл. (отч.)'!$E$3:$L$3</c:f>
              <c:strCache>
                <c:ptCount val="8"/>
                <c:pt idx="0">
                  <c:v>МБДОУ «Детский сад № 1 «Ангелочки» с. Ножай-Юрт»</c:v>
                </c:pt>
                <c:pt idx="1">
                  <c:v>МБДОУ «Детский сад № 2 «Солнышко» с. Ножай-Юрт»</c:v>
                </c:pt>
                <c:pt idx="2">
                  <c:v>МБДОУ «Детский сад с. Аллерой»</c:v>
                </c:pt>
                <c:pt idx="3">
                  <c:v>МБДОУ «Детский сад «Ласточки» с. Галайты»</c:v>
                </c:pt>
                <c:pt idx="4">
                  <c:v>МБДОУ «Детский сад с. Зандак»</c:v>
                </c:pt>
                <c:pt idx="5">
                  <c:v>МБДОУ «Детский сад «Солнышко» с. Саясан»</c:v>
                </c:pt>
                <c:pt idx="6">
                  <c:v>МБДОУ «Детский сад «Теремок» с. Мескеты»</c:v>
                </c:pt>
                <c:pt idx="7">
                  <c:v>МБДОУ «Детский сад «Малышка» с. Энгеной»</c:v>
                </c:pt>
              </c:strCache>
            </c:strRef>
          </c:cat>
          <c:val>
            <c:numRef>
              <c:f>'Гист. с накопл. (отч.)'!$E$42:$L$42</c:f>
              <c:numCache>
                <c:formatCode>0.0</c:formatCode>
                <c:ptCount val="8"/>
                <c:pt idx="0">
                  <c:v>8.4</c:v>
                </c:pt>
                <c:pt idx="1">
                  <c:v>9</c:v>
                </c:pt>
                <c:pt idx="2">
                  <c:v>9.2000000000000011</c:v>
                </c:pt>
                <c:pt idx="3">
                  <c:v>7.1000000000000005</c:v>
                </c:pt>
                <c:pt idx="4">
                  <c:v>8.4</c:v>
                </c:pt>
                <c:pt idx="5">
                  <c:v>8.9</c:v>
                </c:pt>
                <c:pt idx="6">
                  <c:v>4.4000000000000004</c:v>
                </c:pt>
                <c:pt idx="7">
                  <c:v>12.9</c:v>
                </c:pt>
              </c:numCache>
            </c:numRef>
          </c:val>
        </c:ser>
        <c:ser>
          <c:idx val="4"/>
          <c:order val="4"/>
          <c:tx>
            <c:strRef>
              <c:f>'Гист. с накопл. (отч.)'!$B$71</c:f>
              <c:strCache>
                <c:ptCount val="1"/>
                <c:pt idx="0">
                  <c:v>К5</c:v>
                </c:pt>
              </c:strCache>
            </c:strRef>
          </c:tx>
          <c:spPr>
            <a:ln>
              <a:solidFill>
                <a:schemeClr val="tx1"/>
              </a:solidFill>
            </a:ln>
          </c:spPr>
          <c:dLbls>
            <c:showVal val="1"/>
          </c:dLbls>
          <c:cat>
            <c:strRef>
              <c:f>'Гист. с накопл. (отч.)'!$E$3:$L$3</c:f>
              <c:strCache>
                <c:ptCount val="8"/>
                <c:pt idx="0">
                  <c:v>МБДОУ «Детский сад № 1 «Ангелочки» с. Ножай-Юрт»</c:v>
                </c:pt>
                <c:pt idx="1">
                  <c:v>МБДОУ «Детский сад № 2 «Солнышко» с. Ножай-Юрт»</c:v>
                </c:pt>
                <c:pt idx="2">
                  <c:v>МБДОУ «Детский сад с. Аллерой»</c:v>
                </c:pt>
                <c:pt idx="3">
                  <c:v>МБДОУ «Детский сад «Ласточки» с. Галайты»</c:v>
                </c:pt>
                <c:pt idx="4">
                  <c:v>МБДОУ «Детский сад с. Зандак»</c:v>
                </c:pt>
                <c:pt idx="5">
                  <c:v>МБДОУ «Детский сад «Солнышко» с. Саясан»</c:v>
                </c:pt>
                <c:pt idx="6">
                  <c:v>МБДОУ «Детский сад «Теремок» с. Мескеты»</c:v>
                </c:pt>
                <c:pt idx="7">
                  <c:v>МБДОУ «Детский сад «Малышка» с. Энгеной»</c:v>
                </c:pt>
              </c:strCache>
            </c:strRef>
          </c:cat>
          <c:val>
            <c:numRef>
              <c:f>'Гист. с накопл. (отч.)'!$E$71:$L$71</c:f>
              <c:numCache>
                <c:formatCode>0.0</c:formatCode>
                <c:ptCount val="8"/>
                <c:pt idx="0">
                  <c:v>3.75</c:v>
                </c:pt>
                <c:pt idx="1">
                  <c:v>3.75</c:v>
                </c:pt>
                <c:pt idx="2">
                  <c:v>3.75</c:v>
                </c:pt>
                <c:pt idx="3">
                  <c:v>3.75</c:v>
                </c:pt>
                <c:pt idx="4">
                  <c:v>3.75</c:v>
                </c:pt>
                <c:pt idx="5">
                  <c:v>3.75</c:v>
                </c:pt>
                <c:pt idx="6">
                  <c:v>3.75</c:v>
                </c:pt>
                <c:pt idx="7">
                  <c:v>3.75</c:v>
                </c:pt>
              </c:numCache>
            </c:numRef>
          </c:val>
        </c:ser>
        <c:ser>
          <c:idx val="5"/>
          <c:order val="5"/>
          <c:tx>
            <c:strRef>
              <c:f>'Гист. с накопл. (отч.)'!$B$76</c:f>
              <c:strCache>
                <c:ptCount val="1"/>
                <c:pt idx="0">
                  <c:v>К6</c:v>
                </c:pt>
              </c:strCache>
            </c:strRef>
          </c:tx>
          <c:spPr>
            <a:ln>
              <a:solidFill>
                <a:schemeClr val="tx1"/>
              </a:solidFill>
            </a:ln>
          </c:spPr>
          <c:dLbls>
            <c:showVal val="1"/>
          </c:dLbls>
          <c:cat>
            <c:strRef>
              <c:f>'Гист. с накопл. (отч.)'!$E$3:$L$3</c:f>
              <c:strCache>
                <c:ptCount val="8"/>
                <c:pt idx="0">
                  <c:v>МБДОУ «Детский сад № 1 «Ангелочки» с. Ножай-Юрт»</c:v>
                </c:pt>
                <c:pt idx="1">
                  <c:v>МБДОУ «Детский сад № 2 «Солнышко» с. Ножай-Юрт»</c:v>
                </c:pt>
                <c:pt idx="2">
                  <c:v>МБДОУ «Детский сад с. Аллерой»</c:v>
                </c:pt>
                <c:pt idx="3">
                  <c:v>МБДОУ «Детский сад «Ласточки» с. Галайты»</c:v>
                </c:pt>
                <c:pt idx="4">
                  <c:v>МБДОУ «Детский сад с. Зандак»</c:v>
                </c:pt>
                <c:pt idx="5">
                  <c:v>МБДОУ «Детский сад «Солнышко» с. Саясан»</c:v>
                </c:pt>
                <c:pt idx="6">
                  <c:v>МБДОУ «Детский сад «Теремок» с. Мескеты»</c:v>
                </c:pt>
                <c:pt idx="7">
                  <c:v>МБДОУ «Детский сад «Малышка» с. Энгеной»</c:v>
                </c:pt>
              </c:strCache>
            </c:strRef>
          </c:cat>
          <c:val>
            <c:numRef>
              <c:f>'Гист. с накопл. (отч.)'!$E$76:$L$76</c:f>
              <c:numCache>
                <c:formatCode>0.0</c:formatCode>
                <c:ptCount val="8"/>
                <c:pt idx="0">
                  <c:v>5.3330000000000002</c:v>
                </c:pt>
                <c:pt idx="1">
                  <c:v>5.3330000000000002</c:v>
                </c:pt>
                <c:pt idx="2">
                  <c:v>5.3330000000000002</c:v>
                </c:pt>
                <c:pt idx="3">
                  <c:v>4.2329999999999997</c:v>
                </c:pt>
                <c:pt idx="4">
                  <c:v>1</c:v>
                </c:pt>
                <c:pt idx="5">
                  <c:v>4.9990000000000006</c:v>
                </c:pt>
                <c:pt idx="6">
                  <c:v>1.1000000000000001</c:v>
                </c:pt>
                <c:pt idx="7">
                  <c:v>6.9990000000000014</c:v>
                </c:pt>
              </c:numCache>
            </c:numRef>
          </c:val>
        </c:ser>
        <c:ser>
          <c:idx val="6"/>
          <c:order val="6"/>
          <c:tx>
            <c:strRef>
              <c:f>'Гист. с накопл. (отч.)'!$B$98</c:f>
              <c:strCache>
                <c:ptCount val="1"/>
                <c:pt idx="0">
                  <c:v>К7</c:v>
                </c:pt>
              </c:strCache>
            </c:strRef>
          </c:tx>
          <c:spPr>
            <a:ln>
              <a:solidFill>
                <a:schemeClr val="tx1"/>
              </a:solidFill>
            </a:ln>
          </c:spPr>
          <c:dLbls>
            <c:showVal val="1"/>
          </c:dLbls>
          <c:cat>
            <c:strRef>
              <c:f>'Гист. с накопл. (отч.)'!$E$3:$L$3</c:f>
              <c:strCache>
                <c:ptCount val="8"/>
                <c:pt idx="0">
                  <c:v>МБДОУ «Детский сад № 1 «Ангелочки» с. Ножай-Юрт»</c:v>
                </c:pt>
                <c:pt idx="1">
                  <c:v>МБДОУ «Детский сад № 2 «Солнышко» с. Ножай-Юрт»</c:v>
                </c:pt>
                <c:pt idx="2">
                  <c:v>МБДОУ «Детский сад с. Аллерой»</c:v>
                </c:pt>
                <c:pt idx="3">
                  <c:v>МБДОУ «Детский сад «Ласточки» с. Галайты»</c:v>
                </c:pt>
                <c:pt idx="4">
                  <c:v>МБДОУ «Детский сад с. Зандак»</c:v>
                </c:pt>
                <c:pt idx="5">
                  <c:v>МБДОУ «Детский сад «Солнышко» с. Саясан»</c:v>
                </c:pt>
                <c:pt idx="6">
                  <c:v>МБДОУ «Детский сад «Теремок» с. Мескеты»</c:v>
                </c:pt>
                <c:pt idx="7">
                  <c:v>МБДОУ «Детский сад «Малышка» с. Энгеной»</c:v>
                </c:pt>
              </c:strCache>
            </c:strRef>
          </c:cat>
          <c:val>
            <c:numRef>
              <c:f>'Гист. с накопл. (отч.)'!$E$98:$L$98</c:f>
              <c:numCache>
                <c:formatCode>0.0</c:formatCode>
                <c:ptCount val="8"/>
                <c:pt idx="0">
                  <c:v>5.3000000000000007</c:v>
                </c:pt>
                <c:pt idx="1">
                  <c:v>5.4</c:v>
                </c:pt>
                <c:pt idx="2">
                  <c:v>5.4</c:v>
                </c:pt>
                <c:pt idx="3">
                  <c:v>7.9</c:v>
                </c:pt>
                <c:pt idx="4">
                  <c:v>4.4000000000000004</c:v>
                </c:pt>
                <c:pt idx="5">
                  <c:v>4</c:v>
                </c:pt>
                <c:pt idx="6">
                  <c:v>4</c:v>
                </c:pt>
                <c:pt idx="7">
                  <c:v>5.4</c:v>
                </c:pt>
              </c:numCache>
            </c:numRef>
          </c:val>
        </c:ser>
        <c:dLbls/>
        <c:gapWidth val="55"/>
        <c:overlap val="100"/>
        <c:axId val="73689728"/>
        <c:axId val="73707904"/>
      </c:barChart>
      <c:catAx>
        <c:axId val="73689728"/>
        <c:scaling>
          <c:orientation val="minMax"/>
        </c:scaling>
        <c:axPos val="b"/>
        <c:majorTickMark val="none"/>
        <c:tickLblPos val="nextTo"/>
        <c:txPr>
          <a:bodyPr/>
          <a:lstStyle/>
          <a:p>
            <a:pPr>
              <a:defRPr sz="1100"/>
            </a:pPr>
            <a:endParaRPr lang="ru-RU"/>
          </a:p>
        </c:txPr>
        <c:crossAx val="73707904"/>
        <c:crosses val="autoZero"/>
        <c:auto val="1"/>
        <c:lblAlgn val="ctr"/>
        <c:lblOffset val="100"/>
      </c:catAx>
      <c:valAx>
        <c:axId val="73707904"/>
        <c:scaling>
          <c:orientation val="minMax"/>
          <c:max val="100"/>
        </c:scaling>
        <c:axPos val="l"/>
        <c:numFmt formatCode="0.0" sourceLinked="1"/>
        <c:majorTickMark val="none"/>
        <c:tickLblPos val="nextTo"/>
        <c:crossAx val="73689728"/>
        <c:crosses val="autoZero"/>
        <c:crossBetween val="between"/>
      </c:valAx>
    </c:plotArea>
    <c:legend>
      <c:legendPos val="r"/>
      <c:layout/>
    </c:legend>
    <c:plotVisOnly val="1"/>
    <c:dispBlanksAs val="gap"/>
  </c:chart>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ru-RU"/>
  <c:chart>
    <c:title>
      <c:tx>
        <c:strRef>
          <c:f>'Рейтинг Свод'!$A$1</c:f>
          <c:strCache>
            <c:ptCount val="1"/>
            <c:pt idx="0">
              <c:v>Сводный рейтинг ДОУ Ножай-Юртовского района</c:v>
            </c:pt>
          </c:strCache>
        </c:strRef>
      </c:tx>
      <c:overlay val="1"/>
    </c:title>
    <c:plotArea>
      <c:layout>
        <c:manualLayout>
          <c:layoutTarget val="inner"/>
          <c:xMode val="edge"/>
          <c:yMode val="edge"/>
          <c:x val="6.467087400319739E-2"/>
          <c:y val="0.15924902355324677"/>
          <c:w val="0.91565660104852842"/>
          <c:h val="0.54572246284777925"/>
        </c:manualLayout>
      </c:layout>
      <c:barChart>
        <c:barDir val="col"/>
        <c:grouping val="clustered"/>
        <c:ser>
          <c:idx val="0"/>
          <c:order val="0"/>
          <c:dLbls>
            <c:showVal val="1"/>
          </c:dLbls>
          <c:cat>
            <c:strRef>
              <c:f>'Рейтинг Свод'!$AA$4:$AA$11</c:f>
              <c:strCache>
                <c:ptCount val="8"/>
                <c:pt idx="0">
                  <c:v>МБДОУ «Детский сад «Теремок» с. Мескеты»</c:v>
                </c:pt>
                <c:pt idx="1">
                  <c:v>МБДОУ «Детский сад с. Зандак»</c:v>
                </c:pt>
                <c:pt idx="2">
                  <c:v>МБДОУ «Детский сад «Солнышко» с. Саясан»</c:v>
                </c:pt>
                <c:pt idx="3">
                  <c:v>МБДОУ «Детский сад № 2 «Солнышко» с. Ножай-Юрт»</c:v>
                </c:pt>
                <c:pt idx="4">
                  <c:v>МБДОУ «Детский сад «Малышка» с. Энгеной»</c:v>
                </c:pt>
                <c:pt idx="5">
                  <c:v>МБДОУ «Детский сад № 1 «Ангелочки» с. Ножай-Юрт»</c:v>
                </c:pt>
                <c:pt idx="6">
                  <c:v>МБДОУ «Детский сад с. Аллерой»</c:v>
                </c:pt>
                <c:pt idx="7">
                  <c:v>МБДОУ «Детский сад «Ласточки» с. Галайты»</c:v>
                </c:pt>
              </c:strCache>
            </c:strRef>
          </c:cat>
          <c:val>
            <c:numRef>
              <c:f>'Рейтинг Свод'!$AB$4:$AB$11</c:f>
              <c:numCache>
                <c:formatCode>0.0</c:formatCode>
                <c:ptCount val="8"/>
                <c:pt idx="0">
                  <c:v>35.050000000000004</c:v>
                </c:pt>
                <c:pt idx="1">
                  <c:v>52.05</c:v>
                </c:pt>
                <c:pt idx="2">
                  <c:v>53.249000000000002</c:v>
                </c:pt>
                <c:pt idx="3">
                  <c:v>54.762999999999998</c:v>
                </c:pt>
                <c:pt idx="4">
                  <c:v>57.249000000000002</c:v>
                </c:pt>
                <c:pt idx="5">
                  <c:v>58.742999999999995</c:v>
                </c:pt>
                <c:pt idx="6">
                  <c:v>58.783000000000001</c:v>
                </c:pt>
                <c:pt idx="7">
                  <c:v>59.262999999999998</c:v>
                </c:pt>
              </c:numCache>
            </c:numRef>
          </c:val>
        </c:ser>
        <c:dLbls/>
        <c:axId val="73990528"/>
        <c:axId val="73992064"/>
      </c:barChart>
      <c:catAx>
        <c:axId val="73990528"/>
        <c:scaling>
          <c:orientation val="minMax"/>
        </c:scaling>
        <c:axPos val="b"/>
        <c:tickLblPos val="nextTo"/>
        <c:crossAx val="73992064"/>
        <c:crosses val="autoZero"/>
        <c:auto val="1"/>
        <c:lblAlgn val="ctr"/>
        <c:lblOffset val="100"/>
      </c:catAx>
      <c:valAx>
        <c:axId val="73992064"/>
        <c:scaling>
          <c:orientation val="minMax"/>
          <c:max val="100"/>
          <c:min val="0"/>
        </c:scaling>
        <c:axPos val="l"/>
        <c:majorGridlines>
          <c:spPr>
            <a:ln>
              <a:noFill/>
            </a:ln>
          </c:spPr>
        </c:majorGridlines>
        <c:numFmt formatCode="0.0" sourceLinked="1"/>
        <c:majorTickMark val="none"/>
        <c:tickLblPos val="nextTo"/>
        <c:crossAx val="73990528"/>
        <c:crosses val="autoZero"/>
        <c:crossBetween val="between"/>
        <c:majorUnit val="20"/>
      </c:valAx>
    </c:plotArea>
    <c:plotVisOnly val="1"/>
    <c:dispBlanksAs val="gap"/>
  </c:chart>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ru-RU"/>
  <c:chart>
    <c:title>
      <c:tx>
        <c:strRef>
          <c:f>К1!$A$1</c:f>
          <c:strCache>
            <c:ptCount val="1"/>
            <c:pt idx="0">
              <c:v>Рейтинг дошкольных образовательных учреждений по группе критериев К1 </c:v>
            </c:pt>
          </c:strCache>
        </c:strRef>
      </c:tx>
      <c:txPr>
        <a:bodyPr/>
        <a:lstStyle/>
        <a:p>
          <a:pPr>
            <a:defRPr sz="1200"/>
          </a:pPr>
          <a:endParaRPr lang="ru-RU"/>
        </a:p>
      </c:txPr>
    </c:title>
    <c:plotArea>
      <c:layout>
        <c:manualLayout>
          <c:layoutTarget val="inner"/>
          <c:xMode val="edge"/>
          <c:yMode val="edge"/>
          <c:x val="6.746207766839242E-2"/>
          <c:y val="0.16123346390746388"/>
          <c:w val="0.92083560362640693"/>
          <c:h val="0.56390904654506135"/>
        </c:manualLayout>
      </c:layout>
      <c:barChart>
        <c:barDir val="col"/>
        <c:grouping val="clustered"/>
        <c:ser>
          <c:idx val="0"/>
          <c:order val="0"/>
          <c:dLbls>
            <c:showVal val="1"/>
          </c:dLbls>
          <c:cat>
            <c:strRef>
              <c:f>К1!$B$4:$B$11</c:f>
              <c:strCache>
                <c:ptCount val="8"/>
                <c:pt idx="0">
                  <c:v>МБДОУ «Детский сад «Теремок» с. Мескеты»</c:v>
                </c:pt>
                <c:pt idx="1">
                  <c:v>МБДОУ «Детский сад «Малышка» с. Энгеной»</c:v>
                </c:pt>
                <c:pt idx="2">
                  <c:v>МБДОУ «Детский сад «Ласточки» с. Галайты»</c:v>
                </c:pt>
                <c:pt idx="3">
                  <c:v>МБДОУ «Детский сад № 2 «Солнышко» с. Ножай-Юрт»</c:v>
                </c:pt>
                <c:pt idx="4">
                  <c:v>МБДОУ «Детский сад «Солнышко» с. Саясан»</c:v>
                </c:pt>
                <c:pt idx="5">
                  <c:v>МБДОУ «Детский сад с. Аллерой»</c:v>
                </c:pt>
                <c:pt idx="6">
                  <c:v>МБДОУ «Детский сад с. Зандак»</c:v>
                </c:pt>
                <c:pt idx="7">
                  <c:v>МБДОУ «Детский сад № 1 «Ангелочки» с. Ножай-Юрт»</c:v>
                </c:pt>
              </c:strCache>
            </c:strRef>
          </c:cat>
          <c:val>
            <c:numRef>
              <c:f>К1!$C$4:$C$11</c:f>
              <c:numCache>
                <c:formatCode>0.0</c:formatCode>
                <c:ptCount val="8"/>
                <c:pt idx="0">
                  <c:v>15</c:v>
                </c:pt>
                <c:pt idx="1">
                  <c:v>25</c:v>
                </c:pt>
                <c:pt idx="2">
                  <c:v>45</c:v>
                </c:pt>
                <c:pt idx="3">
                  <c:v>49</c:v>
                </c:pt>
                <c:pt idx="4">
                  <c:v>50</c:v>
                </c:pt>
                <c:pt idx="5">
                  <c:v>56.5</c:v>
                </c:pt>
                <c:pt idx="6">
                  <c:v>60</c:v>
                </c:pt>
                <c:pt idx="7">
                  <c:v>65</c:v>
                </c:pt>
              </c:numCache>
            </c:numRef>
          </c:val>
        </c:ser>
        <c:dLbls/>
        <c:axId val="74017792"/>
        <c:axId val="74027776"/>
      </c:barChart>
      <c:catAx>
        <c:axId val="74017792"/>
        <c:scaling>
          <c:orientation val="minMax"/>
        </c:scaling>
        <c:axPos val="b"/>
        <c:majorTickMark val="none"/>
        <c:tickLblPos val="nextTo"/>
        <c:crossAx val="74027776"/>
        <c:crosses val="autoZero"/>
        <c:auto val="1"/>
        <c:lblAlgn val="ctr"/>
        <c:lblOffset val="100"/>
      </c:catAx>
      <c:valAx>
        <c:axId val="74027776"/>
        <c:scaling>
          <c:orientation val="minMax"/>
          <c:max val="100"/>
        </c:scaling>
        <c:axPos val="l"/>
        <c:numFmt formatCode="0.0" sourceLinked="1"/>
        <c:majorTickMark val="none"/>
        <c:tickLblPos val="nextTo"/>
        <c:crossAx val="74017792"/>
        <c:crosses val="autoZero"/>
        <c:crossBetween val="between"/>
        <c:majorUnit val="20"/>
      </c:valAx>
    </c:plotArea>
    <c:plotVisOnly val="1"/>
    <c:dispBlanksAs val="gap"/>
  </c:chart>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ru-RU"/>
  <c:chart>
    <c:title>
      <c:tx>
        <c:strRef>
          <c:f>К2!$A$1</c:f>
          <c:strCache>
            <c:ptCount val="1"/>
            <c:pt idx="0">
              <c:v>Рейтинг дошкольных образовательных учреждений по группе критериев К2 </c:v>
            </c:pt>
          </c:strCache>
        </c:strRef>
      </c:tx>
      <c:txPr>
        <a:bodyPr/>
        <a:lstStyle/>
        <a:p>
          <a:pPr>
            <a:defRPr sz="1200"/>
          </a:pPr>
          <a:endParaRPr lang="ru-RU"/>
        </a:p>
      </c:txPr>
    </c:title>
    <c:plotArea>
      <c:layout>
        <c:manualLayout>
          <c:layoutTarget val="inner"/>
          <c:xMode val="edge"/>
          <c:yMode val="edge"/>
          <c:x val="6.746207766839242E-2"/>
          <c:y val="0.15788338015537007"/>
          <c:w val="0.92083560362640693"/>
          <c:h val="0.56725913029715502"/>
        </c:manualLayout>
      </c:layout>
      <c:barChart>
        <c:barDir val="col"/>
        <c:grouping val="clustered"/>
        <c:ser>
          <c:idx val="0"/>
          <c:order val="0"/>
          <c:dLbls>
            <c:showVal val="1"/>
          </c:dLbls>
          <c:cat>
            <c:strRef>
              <c:f>К2!$B$4:$B$11</c:f>
              <c:strCache>
                <c:ptCount val="8"/>
                <c:pt idx="0">
                  <c:v>МБДОУ «Детский сад «Теремок» с. Мескеты»</c:v>
                </c:pt>
                <c:pt idx="1">
                  <c:v>МБДОУ «Детский сад с. Зандак»</c:v>
                </c:pt>
                <c:pt idx="2">
                  <c:v>МБДОУ «Детский сад № 1 «Ангелочки» с. Ножай-Юрт»</c:v>
                </c:pt>
                <c:pt idx="3">
                  <c:v>МБДОУ «Детский сад № 2 «Солнышко» с. Ножай-Юрт»</c:v>
                </c:pt>
                <c:pt idx="4">
                  <c:v>МБДОУ «Детский сад с. Аллерой»</c:v>
                </c:pt>
                <c:pt idx="5">
                  <c:v>МБДОУ «Детский сад «Ласточки» с. Галайты»</c:v>
                </c:pt>
                <c:pt idx="6">
                  <c:v>МБДОУ «Детский сад «Солнышко» с. Саясан»</c:v>
                </c:pt>
                <c:pt idx="7">
                  <c:v>МБДОУ «Детский сад «Малышка» с. Энгеной»</c:v>
                </c:pt>
              </c:strCache>
            </c:strRef>
          </c:cat>
          <c:val>
            <c:numRef>
              <c:f>К2!$C$4:$C$11</c:f>
              <c:numCache>
                <c:formatCode>0.0</c:formatCode>
                <c:ptCount val="8"/>
                <c:pt idx="0">
                  <c:v>60</c:v>
                </c:pt>
                <c:pt idx="1">
                  <c:v>90</c:v>
                </c:pt>
                <c:pt idx="2">
                  <c:v>100</c:v>
                </c:pt>
                <c:pt idx="3">
                  <c:v>100</c:v>
                </c:pt>
                <c:pt idx="4">
                  <c:v>100</c:v>
                </c:pt>
                <c:pt idx="5">
                  <c:v>100</c:v>
                </c:pt>
                <c:pt idx="6">
                  <c:v>100</c:v>
                </c:pt>
                <c:pt idx="7">
                  <c:v>100</c:v>
                </c:pt>
              </c:numCache>
            </c:numRef>
          </c:val>
        </c:ser>
        <c:dLbls/>
        <c:axId val="76649216"/>
        <c:axId val="76650752"/>
      </c:barChart>
      <c:catAx>
        <c:axId val="76649216"/>
        <c:scaling>
          <c:orientation val="minMax"/>
        </c:scaling>
        <c:axPos val="b"/>
        <c:majorTickMark val="none"/>
        <c:tickLblPos val="nextTo"/>
        <c:crossAx val="76650752"/>
        <c:crosses val="autoZero"/>
        <c:auto val="1"/>
        <c:lblAlgn val="ctr"/>
        <c:lblOffset val="100"/>
      </c:catAx>
      <c:valAx>
        <c:axId val="76650752"/>
        <c:scaling>
          <c:orientation val="minMax"/>
          <c:max val="100"/>
        </c:scaling>
        <c:axPos val="l"/>
        <c:numFmt formatCode="0.0" sourceLinked="1"/>
        <c:majorTickMark val="none"/>
        <c:tickLblPos val="nextTo"/>
        <c:crossAx val="76649216"/>
        <c:crosses val="autoZero"/>
        <c:crossBetween val="between"/>
        <c:majorUnit val="20"/>
      </c:valAx>
    </c:plotArea>
    <c:plotVisOnly val="1"/>
    <c:dispBlanksAs val="gap"/>
  </c:chart>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ru-RU"/>
  <c:chart>
    <c:title>
      <c:tx>
        <c:strRef>
          <c:f>К3!$A$1</c:f>
          <c:strCache>
            <c:ptCount val="1"/>
            <c:pt idx="0">
              <c:v>Рейтинг дошкольных образовательных учреждений по группе критериев К3 </c:v>
            </c:pt>
          </c:strCache>
        </c:strRef>
      </c:tx>
      <c:txPr>
        <a:bodyPr/>
        <a:lstStyle/>
        <a:p>
          <a:pPr>
            <a:defRPr sz="1200"/>
          </a:pPr>
          <a:endParaRPr lang="ru-RU"/>
        </a:p>
      </c:txPr>
    </c:title>
    <c:plotArea>
      <c:layout>
        <c:manualLayout>
          <c:layoutTarget val="inner"/>
          <c:xMode val="edge"/>
          <c:yMode val="edge"/>
          <c:x val="6.746207766839242E-2"/>
          <c:y val="0.16123346390746388"/>
          <c:w val="0.92083560362640693"/>
          <c:h val="0.56390904654506135"/>
        </c:manualLayout>
      </c:layout>
      <c:barChart>
        <c:barDir val="col"/>
        <c:grouping val="clustered"/>
        <c:ser>
          <c:idx val="0"/>
          <c:order val="0"/>
          <c:dLbls>
            <c:showVal val="1"/>
          </c:dLbls>
          <c:cat>
            <c:strRef>
              <c:f>К3!$B$4:$B$11</c:f>
              <c:strCache>
                <c:ptCount val="8"/>
                <c:pt idx="0">
                  <c:v>МБДОУ «Детский сад № 2 «Солнышко» с. Ножай-Юрт»</c:v>
                </c:pt>
                <c:pt idx="1">
                  <c:v>МБДОУ «Детский сад «Солнышко» с. Саясан»</c:v>
                </c:pt>
                <c:pt idx="2">
                  <c:v>МБДОУ «Детский сад № 1 «Ангелочки» с. Ножай-Юрт»</c:v>
                </c:pt>
                <c:pt idx="3">
                  <c:v>МБДОУ «Детский сад «Малышка» с. Энгеной»</c:v>
                </c:pt>
                <c:pt idx="4">
                  <c:v>МБДОУ «Детский сад с. Аллерой»</c:v>
                </c:pt>
                <c:pt idx="5">
                  <c:v>МБДОУ «Детский сад с. Зандак»</c:v>
                </c:pt>
                <c:pt idx="6">
                  <c:v>МБДОУ «Детский сад «Теремок» с. Мескеты»</c:v>
                </c:pt>
                <c:pt idx="7">
                  <c:v>МБДОУ «Детский сад «Ласточки» с. Галайты»</c:v>
                </c:pt>
              </c:strCache>
            </c:strRef>
          </c:cat>
          <c:val>
            <c:numRef>
              <c:f>К3!$C$4:$C$11</c:f>
              <c:numCache>
                <c:formatCode>0.0</c:formatCode>
                <c:ptCount val="8"/>
                <c:pt idx="0">
                  <c:v>32.4</c:v>
                </c:pt>
                <c:pt idx="1">
                  <c:v>33</c:v>
                </c:pt>
                <c:pt idx="2">
                  <c:v>39.799999999999997</c:v>
                </c:pt>
                <c:pt idx="3">
                  <c:v>41</c:v>
                </c:pt>
                <c:pt idx="4">
                  <c:v>44</c:v>
                </c:pt>
                <c:pt idx="5">
                  <c:v>45</c:v>
                </c:pt>
                <c:pt idx="6">
                  <c:v>49</c:v>
                </c:pt>
                <c:pt idx="7">
                  <c:v>61.4</c:v>
                </c:pt>
              </c:numCache>
            </c:numRef>
          </c:val>
        </c:ser>
        <c:dLbls/>
        <c:axId val="76695808"/>
        <c:axId val="76713984"/>
      </c:barChart>
      <c:catAx>
        <c:axId val="76695808"/>
        <c:scaling>
          <c:orientation val="minMax"/>
        </c:scaling>
        <c:axPos val="b"/>
        <c:majorTickMark val="none"/>
        <c:tickLblPos val="nextTo"/>
        <c:crossAx val="76713984"/>
        <c:crosses val="autoZero"/>
        <c:auto val="1"/>
        <c:lblAlgn val="ctr"/>
        <c:lblOffset val="100"/>
      </c:catAx>
      <c:valAx>
        <c:axId val="76713984"/>
        <c:scaling>
          <c:orientation val="minMax"/>
          <c:max val="100"/>
        </c:scaling>
        <c:axPos val="l"/>
        <c:numFmt formatCode="0.0" sourceLinked="1"/>
        <c:majorTickMark val="none"/>
        <c:tickLblPos val="nextTo"/>
        <c:crossAx val="76695808"/>
        <c:crosses val="autoZero"/>
        <c:crossBetween val="between"/>
        <c:majorUnit val="20"/>
      </c:valAx>
    </c:plotArea>
    <c:plotVisOnly val="1"/>
    <c:dispBlanksAs val="gap"/>
  </c:chart>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ru-RU"/>
  <c:chart>
    <c:title>
      <c:tx>
        <c:strRef>
          <c:f>К4!$A$1</c:f>
          <c:strCache>
            <c:ptCount val="1"/>
            <c:pt idx="0">
              <c:v>Рейтинг дошкольных образовательных учреждений по группе критериев К4 </c:v>
            </c:pt>
          </c:strCache>
        </c:strRef>
      </c:tx>
      <c:txPr>
        <a:bodyPr/>
        <a:lstStyle/>
        <a:p>
          <a:pPr>
            <a:defRPr sz="1200"/>
          </a:pPr>
          <a:endParaRPr lang="ru-RU"/>
        </a:p>
      </c:txPr>
    </c:title>
    <c:plotArea>
      <c:layout>
        <c:manualLayout>
          <c:layoutTarget val="inner"/>
          <c:xMode val="edge"/>
          <c:yMode val="edge"/>
          <c:x val="6.746207766839242E-2"/>
          <c:y val="0.16123346390746388"/>
          <c:w val="0.92083560362640693"/>
          <c:h val="0.56390904654506135"/>
        </c:manualLayout>
      </c:layout>
      <c:barChart>
        <c:barDir val="col"/>
        <c:grouping val="clustered"/>
        <c:ser>
          <c:idx val="0"/>
          <c:order val="0"/>
          <c:dLbls>
            <c:showVal val="1"/>
          </c:dLbls>
          <c:cat>
            <c:strRef>
              <c:f>К4!$B$4:$B$11</c:f>
              <c:strCache>
                <c:ptCount val="8"/>
                <c:pt idx="0">
                  <c:v>МБДОУ «Детский сад «Теремок» с. Мескеты»</c:v>
                </c:pt>
                <c:pt idx="1">
                  <c:v>МБДОУ «Детский сад «Ласточки» с. Галайты»</c:v>
                </c:pt>
                <c:pt idx="2">
                  <c:v>МБДОУ «Детский сад № 1 «Ангелочки» с. Ножай-Юрт»</c:v>
                </c:pt>
                <c:pt idx="3">
                  <c:v>МБДОУ «Детский сад с. Зандак»</c:v>
                </c:pt>
                <c:pt idx="4">
                  <c:v>МБДОУ «Детский сад «Солнышко» с. Саясан»</c:v>
                </c:pt>
                <c:pt idx="5">
                  <c:v>МБДОУ «Детский сад № 2 «Солнышко» с. Ножай-Юрт»</c:v>
                </c:pt>
                <c:pt idx="6">
                  <c:v>МБДОУ «Детский сад с. Аллерой»</c:v>
                </c:pt>
                <c:pt idx="7">
                  <c:v>МБДОУ «Детский сад «Малышка» с. Энгеной»</c:v>
                </c:pt>
              </c:strCache>
            </c:strRef>
          </c:cat>
          <c:val>
            <c:numRef>
              <c:f>К4!$C$4:$C$11</c:f>
              <c:numCache>
                <c:formatCode>0.0</c:formatCode>
                <c:ptCount val="8"/>
                <c:pt idx="0">
                  <c:v>22</c:v>
                </c:pt>
                <c:pt idx="1">
                  <c:v>35.5</c:v>
                </c:pt>
                <c:pt idx="2">
                  <c:v>42</c:v>
                </c:pt>
                <c:pt idx="3">
                  <c:v>42</c:v>
                </c:pt>
                <c:pt idx="4">
                  <c:v>44.5</c:v>
                </c:pt>
                <c:pt idx="5">
                  <c:v>45</c:v>
                </c:pt>
                <c:pt idx="6">
                  <c:v>46</c:v>
                </c:pt>
                <c:pt idx="7">
                  <c:v>64.5</c:v>
                </c:pt>
              </c:numCache>
            </c:numRef>
          </c:val>
        </c:ser>
        <c:dLbls/>
        <c:axId val="76787712"/>
        <c:axId val="76789248"/>
      </c:barChart>
      <c:catAx>
        <c:axId val="76787712"/>
        <c:scaling>
          <c:orientation val="minMax"/>
        </c:scaling>
        <c:axPos val="b"/>
        <c:majorTickMark val="none"/>
        <c:tickLblPos val="nextTo"/>
        <c:crossAx val="76789248"/>
        <c:crosses val="autoZero"/>
        <c:auto val="1"/>
        <c:lblAlgn val="ctr"/>
        <c:lblOffset val="100"/>
      </c:catAx>
      <c:valAx>
        <c:axId val="76789248"/>
        <c:scaling>
          <c:orientation val="minMax"/>
          <c:max val="100"/>
        </c:scaling>
        <c:axPos val="l"/>
        <c:numFmt formatCode="0.0" sourceLinked="1"/>
        <c:majorTickMark val="none"/>
        <c:tickLblPos val="nextTo"/>
        <c:crossAx val="76787712"/>
        <c:crosses val="autoZero"/>
        <c:crossBetween val="between"/>
        <c:majorUnit val="20"/>
      </c:valAx>
    </c:plotArea>
    <c:plotVisOnly val="1"/>
    <c:dispBlanksAs val="gap"/>
  </c:chart>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ru-RU"/>
  <c:chart>
    <c:title>
      <c:tx>
        <c:strRef>
          <c:f>К5!$A$1</c:f>
          <c:strCache>
            <c:ptCount val="1"/>
            <c:pt idx="0">
              <c:v>Рейтинг дошкольных образовательных учреждений по группе критериев К5 </c:v>
            </c:pt>
          </c:strCache>
        </c:strRef>
      </c:tx>
      <c:txPr>
        <a:bodyPr/>
        <a:lstStyle/>
        <a:p>
          <a:pPr>
            <a:defRPr sz="1200"/>
          </a:pPr>
          <a:endParaRPr lang="ru-RU"/>
        </a:p>
      </c:txPr>
    </c:title>
    <c:plotArea>
      <c:layout>
        <c:manualLayout>
          <c:layoutTarget val="inner"/>
          <c:xMode val="edge"/>
          <c:yMode val="edge"/>
          <c:x val="6.746207766839242E-2"/>
          <c:y val="0.16123346390746388"/>
          <c:w val="0.92083560362640693"/>
          <c:h val="0.56390904654506135"/>
        </c:manualLayout>
      </c:layout>
      <c:barChart>
        <c:barDir val="col"/>
        <c:grouping val="clustered"/>
        <c:ser>
          <c:idx val="0"/>
          <c:order val="0"/>
          <c:dLbls>
            <c:showVal val="1"/>
          </c:dLbls>
          <c:cat>
            <c:strRef>
              <c:f>К5!$B$4:$B$11</c:f>
              <c:strCache>
                <c:ptCount val="8"/>
                <c:pt idx="0">
                  <c:v>МБДОУ «Детский сад № 1 «Ангелочки» с. Ножай-Юрт»</c:v>
                </c:pt>
                <c:pt idx="1">
                  <c:v>МБДОУ «Детский сад № 2 «Солнышко» с. Ножай-Юрт»</c:v>
                </c:pt>
                <c:pt idx="2">
                  <c:v>МБДОУ «Детский сад с. Аллерой»</c:v>
                </c:pt>
                <c:pt idx="3">
                  <c:v>МБДОУ «Детский сад «Ласточки» с. Галайты»</c:v>
                </c:pt>
                <c:pt idx="4">
                  <c:v>МБДОУ «Детский сад с. Зандак»</c:v>
                </c:pt>
                <c:pt idx="5">
                  <c:v>МБДОУ «Детский сад «Солнышко» с. Саясан»</c:v>
                </c:pt>
                <c:pt idx="6">
                  <c:v>МБДОУ «Детский сад «Теремок» с. Мескеты»</c:v>
                </c:pt>
                <c:pt idx="7">
                  <c:v>МБДОУ «Детский сад «Малышка» с. Энгеной»</c:v>
                </c:pt>
              </c:strCache>
            </c:strRef>
          </c:cat>
          <c:val>
            <c:numRef>
              <c:f>К5!$C$4:$C$11</c:f>
              <c:numCache>
                <c:formatCode>0.0</c:formatCode>
                <c:ptCount val="8"/>
                <c:pt idx="0">
                  <c:v>75</c:v>
                </c:pt>
                <c:pt idx="1">
                  <c:v>75</c:v>
                </c:pt>
                <c:pt idx="2">
                  <c:v>75</c:v>
                </c:pt>
                <c:pt idx="3">
                  <c:v>75</c:v>
                </c:pt>
                <c:pt idx="4">
                  <c:v>75</c:v>
                </c:pt>
                <c:pt idx="5">
                  <c:v>75</c:v>
                </c:pt>
                <c:pt idx="6">
                  <c:v>75</c:v>
                </c:pt>
                <c:pt idx="7">
                  <c:v>75</c:v>
                </c:pt>
              </c:numCache>
            </c:numRef>
          </c:val>
        </c:ser>
        <c:dLbls/>
        <c:axId val="76822016"/>
        <c:axId val="76823552"/>
      </c:barChart>
      <c:catAx>
        <c:axId val="76822016"/>
        <c:scaling>
          <c:orientation val="minMax"/>
        </c:scaling>
        <c:axPos val="b"/>
        <c:majorTickMark val="none"/>
        <c:tickLblPos val="nextTo"/>
        <c:crossAx val="76823552"/>
        <c:crosses val="autoZero"/>
        <c:auto val="1"/>
        <c:lblAlgn val="ctr"/>
        <c:lblOffset val="100"/>
      </c:catAx>
      <c:valAx>
        <c:axId val="76823552"/>
        <c:scaling>
          <c:orientation val="minMax"/>
          <c:max val="100"/>
        </c:scaling>
        <c:axPos val="l"/>
        <c:numFmt formatCode="0.0" sourceLinked="1"/>
        <c:majorTickMark val="none"/>
        <c:tickLblPos val="nextTo"/>
        <c:crossAx val="76822016"/>
        <c:crosses val="autoZero"/>
        <c:crossBetween val="between"/>
        <c:majorUnit val="20"/>
      </c:valAx>
    </c:plotArea>
    <c:plotVisOnly val="1"/>
    <c:dispBlanksAs val="gap"/>
  </c:chart>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ru-RU"/>
  <c:chart>
    <c:title>
      <c:tx>
        <c:strRef>
          <c:f>К6!$A$1</c:f>
          <c:strCache>
            <c:ptCount val="1"/>
            <c:pt idx="0">
              <c:v>Рейтинг дошкольных образовательных учреждений по группе критериев К6</c:v>
            </c:pt>
          </c:strCache>
        </c:strRef>
      </c:tx>
      <c:txPr>
        <a:bodyPr/>
        <a:lstStyle/>
        <a:p>
          <a:pPr>
            <a:defRPr sz="1200"/>
          </a:pPr>
          <a:endParaRPr lang="ru-RU"/>
        </a:p>
      </c:txPr>
    </c:title>
    <c:plotArea>
      <c:layout>
        <c:manualLayout>
          <c:layoutTarget val="inner"/>
          <c:xMode val="edge"/>
          <c:yMode val="edge"/>
          <c:x val="6.746207766839242E-2"/>
          <c:y val="0.16123346390746388"/>
          <c:w val="0.92083560362640693"/>
          <c:h val="0.56390904654506135"/>
        </c:manualLayout>
      </c:layout>
      <c:barChart>
        <c:barDir val="col"/>
        <c:grouping val="clustered"/>
        <c:ser>
          <c:idx val="0"/>
          <c:order val="0"/>
          <c:dLbls>
            <c:showVal val="1"/>
          </c:dLbls>
          <c:cat>
            <c:strRef>
              <c:f>К6!$B$4:$B$11</c:f>
              <c:strCache>
                <c:ptCount val="8"/>
                <c:pt idx="0">
                  <c:v>МБДОУ «Детский сад с. Зандак»</c:v>
                </c:pt>
                <c:pt idx="1">
                  <c:v>МБДОУ «Детский сад «Теремок» с. Мескеты»</c:v>
                </c:pt>
                <c:pt idx="2">
                  <c:v>МБДОУ «Детский сад «Ласточки» с. Галайты»</c:v>
                </c:pt>
                <c:pt idx="3">
                  <c:v>МБДОУ «Детский сад «Солнышко» с. Саясан»</c:v>
                </c:pt>
                <c:pt idx="4">
                  <c:v>МБДОУ «Детский сад № 1 «Ангелочки» с. Ножай-Юрт»</c:v>
                </c:pt>
                <c:pt idx="5">
                  <c:v>МБДОУ «Детский сад № 2 «Солнышко» с. Ножай-Юрт»</c:v>
                </c:pt>
                <c:pt idx="6">
                  <c:v>МБДОУ «Детский сад с. Аллерой»</c:v>
                </c:pt>
                <c:pt idx="7">
                  <c:v>МБДОУ «Детский сад «Малышка» с. Энгеной»</c:v>
                </c:pt>
              </c:strCache>
            </c:strRef>
          </c:cat>
          <c:val>
            <c:numRef>
              <c:f>К6!$C$4:$C$11</c:f>
              <c:numCache>
                <c:formatCode>0.0</c:formatCode>
                <c:ptCount val="8"/>
                <c:pt idx="0">
                  <c:v>10</c:v>
                </c:pt>
                <c:pt idx="1">
                  <c:v>11</c:v>
                </c:pt>
                <c:pt idx="2">
                  <c:v>42.33</c:v>
                </c:pt>
                <c:pt idx="3">
                  <c:v>49.99</c:v>
                </c:pt>
                <c:pt idx="4">
                  <c:v>53.33</c:v>
                </c:pt>
                <c:pt idx="5">
                  <c:v>53.33</c:v>
                </c:pt>
                <c:pt idx="6">
                  <c:v>53.33</c:v>
                </c:pt>
                <c:pt idx="7">
                  <c:v>69.990000000000009</c:v>
                </c:pt>
              </c:numCache>
            </c:numRef>
          </c:val>
        </c:ser>
        <c:dLbls/>
        <c:axId val="76365184"/>
        <c:axId val="76391552"/>
      </c:barChart>
      <c:catAx>
        <c:axId val="76365184"/>
        <c:scaling>
          <c:orientation val="minMax"/>
        </c:scaling>
        <c:axPos val="b"/>
        <c:majorTickMark val="none"/>
        <c:tickLblPos val="nextTo"/>
        <c:crossAx val="76391552"/>
        <c:crosses val="autoZero"/>
        <c:auto val="1"/>
        <c:lblAlgn val="ctr"/>
        <c:lblOffset val="100"/>
      </c:catAx>
      <c:valAx>
        <c:axId val="76391552"/>
        <c:scaling>
          <c:orientation val="minMax"/>
          <c:max val="100"/>
        </c:scaling>
        <c:axPos val="l"/>
        <c:numFmt formatCode="0.0" sourceLinked="1"/>
        <c:majorTickMark val="none"/>
        <c:tickLblPos val="nextTo"/>
        <c:crossAx val="76365184"/>
        <c:crosses val="autoZero"/>
        <c:crossBetween val="between"/>
        <c:majorUnit val="20"/>
      </c:valAx>
    </c:plotArea>
    <c:plotVisOnly val="1"/>
    <c:dispBlanksAs val="gap"/>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xdr:col>
      <xdr:colOff>0</xdr:colOff>
      <xdr:row>111</xdr:row>
      <xdr:rowOff>0</xdr:rowOff>
    </xdr:from>
    <xdr:to>
      <xdr:col>11</xdr:col>
      <xdr:colOff>231321</xdr:colOff>
      <xdr:row>142</xdr:row>
      <xdr:rowOff>0</xdr:rowOff>
    </xdr:to>
    <xdr:graphicFrame macro="">
      <xdr:nvGraphicFramePr>
        <xdr:cNvPr id="5"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4</xdr:col>
      <xdr:colOff>0</xdr:colOff>
      <xdr:row>2</xdr:row>
      <xdr:rowOff>0</xdr:rowOff>
    </xdr:from>
    <xdr:to>
      <xdr:col>15</xdr:col>
      <xdr:colOff>0</xdr:colOff>
      <xdr:row>11</xdr:row>
      <xdr:rowOff>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xdr:colOff>
      <xdr:row>111</xdr:row>
      <xdr:rowOff>0</xdr:rowOff>
    </xdr:from>
    <xdr:to>
      <xdr:col>6</xdr:col>
      <xdr:colOff>0</xdr:colOff>
      <xdr:row>139</xdr:row>
      <xdr:rowOff>0</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4</xdr:row>
      <xdr:rowOff>0</xdr:rowOff>
    </xdr:from>
    <xdr:to>
      <xdr:col>24</xdr:col>
      <xdr:colOff>0</xdr:colOff>
      <xdr:row>13</xdr:row>
      <xdr:rowOff>1</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2</xdr:row>
      <xdr:rowOff>0</xdr:rowOff>
    </xdr:from>
    <xdr:to>
      <xdr:col>15</xdr:col>
      <xdr:colOff>0</xdr:colOff>
      <xdr:row>11</xdr:row>
      <xdr:rowOff>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2</xdr:row>
      <xdr:rowOff>0</xdr:rowOff>
    </xdr:from>
    <xdr:to>
      <xdr:col>15</xdr:col>
      <xdr:colOff>0</xdr:colOff>
      <xdr:row>11</xdr:row>
      <xdr:rowOff>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2</xdr:row>
      <xdr:rowOff>0</xdr:rowOff>
    </xdr:from>
    <xdr:to>
      <xdr:col>15</xdr:col>
      <xdr:colOff>0</xdr:colOff>
      <xdr:row>11</xdr:row>
      <xdr:rowOff>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2</xdr:row>
      <xdr:rowOff>0</xdr:rowOff>
    </xdr:from>
    <xdr:to>
      <xdr:col>15</xdr:col>
      <xdr:colOff>0</xdr:colOff>
      <xdr:row>11</xdr:row>
      <xdr:rowOff>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0</xdr:colOff>
      <xdr:row>2</xdr:row>
      <xdr:rowOff>0</xdr:rowOff>
    </xdr:from>
    <xdr:to>
      <xdr:col>15</xdr:col>
      <xdr:colOff>0</xdr:colOff>
      <xdr:row>11</xdr:row>
      <xdr:rowOff>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0</xdr:colOff>
      <xdr:row>2</xdr:row>
      <xdr:rowOff>0</xdr:rowOff>
    </xdr:from>
    <xdr:to>
      <xdr:col>15</xdr:col>
      <xdr:colOff>0</xdr:colOff>
      <xdr:row>11</xdr:row>
      <xdr:rowOff>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5" tint="-0.249977111117893"/>
    <outlinePr summaryRight="0"/>
  </sheetPr>
  <dimension ref="A1:K120"/>
  <sheetViews>
    <sheetView topLeftCell="B1" zoomScale="55" zoomScaleNormal="55" workbookViewId="0">
      <selection activeCell="H10" sqref="H10"/>
    </sheetView>
  </sheetViews>
  <sheetFormatPr defaultColWidth="9.140625" defaultRowHeight="15"/>
  <cols>
    <col min="1" max="1" width="6.85546875" style="44" hidden="1" customWidth="1"/>
    <col min="2" max="2" width="119.85546875" style="93" customWidth="1"/>
    <col min="3" max="3" width="8.7109375" style="97" customWidth="1"/>
    <col min="4" max="11" width="19.7109375" style="79" customWidth="1"/>
    <col min="12" max="16384" width="9.140625" style="1"/>
  </cols>
  <sheetData>
    <row r="1" spans="1:11" ht="20.25">
      <c r="A1" s="88" t="s">
        <v>23</v>
      </c>
      <c r="B1" s="89"/>
      <c r="C1" s="94"/>
      <c r="D1" s="77"/>
      <c r="E1" s="77"/>
      <c r="F1" s="77"/>
      <c r="G1" s="77"/>
      <c r="H1" s="77"/>
      <c r="I1" s="77"/>
      <c r="J1" s="77"/>
      <c r="K1" s="77"/>
    </row>
    <row r="3" spans="1:11" ht="57">
      <c r="A3" s="110"/>
      <c r="B3" s="102" t="s">
        <v>27</v>
      </c>
      <c r="C3" s="175" t="s">
        <v>10</v>
      </c>
      <c r="D3" s="183" t="s">
        <v>766</v>
      </c>
      <c r="E3" s="183" t="s">
        <v>767</v>
      </c>
      <c r="F3" s="183" t="s">
        <v>768</v>
      </c>
      <c r="G3" s="183" t="s">
        <v>769</v>
      </c>
      <c r="H3" s="183" t="s">
        <v>770</v>
      </c>
      <c r="I3" s="183" t="s">
        <v>757</v>
      </c>
      <c r="J3" s="183" t="s">
        <v>771</v>
      </c>
      <c r="K3" s="183" t="s">
        <v>765</v>
      </c>
    </row>
    <row r="4" spans="1:11">
      <c r="A4" s="45"/>
      <c r="B4" s="90"/>
      <c r="C4" s="95"/>
      <c r="D4" s="15"/>
      <c r="E4" s="15"/>
      <c r="F4" s="15"/>
      <c r="G4" s="15"/>
      <c r="H4" s="15"/>
      <c r="I4" s="15"/>
      <c r="J4" s="15"/>
      <c r="K4" s="15"/>
    </row>
    <row r="5" spans="1:11" ht="30">
      <c r="A5" s="91" t="s">
        <v>49</v>
      </c>
      <c r="B5" s="90" t="str">
        <f>'Методика оценки'!C7</f>
        <v>Наличие воспитанников, ставших победителями муниципальных, региональных, всероссийских или международных массовых мероприятий в отчетном году</v>
      </c>
      <c r="C5" s="95" t="s">
        <v>11</v>
      </c>
      <c r="D5" s="74" t="s">
        <v>176</v>
      </c>
      <c r="E5" s="74" t="s">
        <v>360</v>
      </c>
      <c r="F5" s="74" t="s">
        <v>360</v>
      </c>
      <c r="G5" s="74" t="s">
        <v>176</v>
      </c>
      <c r="H5" s="74" t="s">
        <v>176</v>
      </c>
      <c r="I5" s="74" t="s">
        <v>176</v>
      </c>
      <c r="J5" s="169" t="s">
        <v>734</v>
      </c>
      <c r="K5" s="169" t="s">
        <v>176</v>
      </c>
    </row>
    <row r="6" spans="1:11">
      <c r="A6" s="91" t="s">
        <v>4</v>
      </c>
      <c r="B6" s="90" t="str">
        <f>'Методика оценки'!K12</f>
        <v>Наличие бесплатного дополнительного образования в ДОО в отчетном году</v>
      </c>
      <c r="C6" s="95" t="s">
        <v>12</v>
      </c>
      <c r="D6" s="75" t="s">
        <v>176</v>
      </c>
      <c r="E6" s="75" t="s">
        <v>176</v>
      </c>
      <c r="F6" s="75" t="s">
        <v>176</v>
      </c>
      <c r="G6" s="75" t="s">
        <v>176</v>
      </c>
      <c r="H6" s="75" t="s">
        <v>176</v>
      </c>
      <c r="I6" s="75" t="s">
        <v>176</v>
      </c>
      <c r="J6" s="170" t="s">
        <v>764</v>
      </c>
      <c r="K6" s="170" t="s">
        <v>176</v>
      </c>
    </row>
    <row r="7" spans="1:11">
      <c r="A7" s="91" t="s">
        <v>5</v>
      </c>
      <c r="B7" s="90" t="str">
        <f>'Методика оценки'!C15</f>
        <v>Количество разновидностей бесплатных кружков и секций в ДОО в отчетном году</v>
      </c>
      <c r="C7" s="95" t="s">
        <v>13</v>
      </c>
      <c r="D7" s="74">
        <v>0</v>
      </c>
      <c r="E7" s="74">
        <v>0</v>
      </c>
      <c r="F7" s="74">
        <v>0</v>
      </c>
      <c r="G7" s="74">
        <v>0</v>
      </c>
      <c r="H7" s="74">
        <v>0</v>
      </c>
      <c r="I7" s="74">
        <v>0</v>
      </c>
      <c r="J7" s="169">
        <v>1</v>
      </c>
      <c r="K7" s="169">
        <v>0</v>
      </c>
    </row>
    <row r="8" spans="1:11">
      <c r="A8" s="91" t="s">
        <v>6</v>
      </c>
      <c r="B8" s="90" t="str">
        <f>'Методика оценки'!K22</f>
        <v>Количество воспитанников, обучающихся в бесплатных кружках, секциях в отчетном году</v>
      </c>
      <c r="C8" s="95" t="s">
        <v>15</v>
      </c>
      <c r="D8" s="74">
        <v>0</v>
      </c>
      <c r="E8" s="74">
        <v>0</v>
      </c>
      <c r="F8" s="74">
        <v>0</v>
      </c>
      <c r="G8" s="74">
        <v>0</v>
      </c>
      <c r="H8" s="74">
        <v>0</v>
      </c>
      <c r="I8" s="74">
        <v>0</v>
      </c>
      <c r="J8" s="169">
        <v>0</v>
      </c>
      <c r="K8" s="169">
        <v>0</v>
      </c>
    </row>
    <row r="9" spans="1:11">
      <c r="A9" s="90">
        <v>5</v>
      </c>
      <c r="B9" s="90" t="str">
        <f>'Методика оценки'!K23</f>
        <v>Количество воспитанников в отчетном году</v>
      </c>
      <c r="C9" s="95" t="s">
        <v>14</v>
      </c>
      <c r="D9" s="74">
        <v>86</v>
      </c>
      <c r="E9" s="74">
        <v>84</v>
      </c>
      <c r="F9" s="74">
        <v>34</v>
      </c>
      <c r="G9" s="74">
        <v>157</v>
      </c>
      <c r="H9" s="74">
        <v>192</v>
      </c>
      <c r="I9" s="74">
        <v>111</v>
      </c>
      <c r="J9" s="169">
        <v>30</v>
      </c>
      <c r="K9" s="169">
        <v>150</v>
      </c>
    </row>
    <row r="10" spans="1:11" ht="30">
      <c r="A10" s="91" t="s">
        <v>7</v>
      </c>
      <c r="B10" s="90" t="str">
        <f>'Методика оценки'!K35</f>
        <v>Количество проведенных в ДОО конкурсов, выставок, открытых уроков, демонстрирующих достижения воспитанников, в отчетном году</v>
      </c>
      <c r="C10" s="95" t="s">
        <v>16</v>
      </c>
      <c r="D10" s="74">
        <v>6</v>
      </c>
      <c r="E10" s="74">
        <v>5</v>
      </c>
      <c r="F10" s="74">
        <v>2</v>
      </c>
      <c r="G10" s="74">
        <v>10</v>
      </c>
      <c r="H10" s="74">
        <v>12</v>
      </c>
      <c r="I10" s="74">
        <v>14</v>
      </c>
      <c r="J10" s="169" t="s">
        <v>734</v>
      </c>
      <c r="K10" s="169">
        <v>0</v>
      </c>
    </row>
    <row r="11" spans="1:11">
      <c r="A11" s="91" t="s">
        <v>8</v>
      </c>
      <c r="B11" s="90" t="str">
        <f>'Методика оценки'!K39</f>
        <v>Количество познавательных мероприятий, реализованных ДОО совместно с родителями воспитанников, в отчетном году</v>
      </c>
      <c r="C11" s="95" t="s">
        <v>17</v>
      </c>
      <c r="D11" s="74">
        <v>7</v>
      </c>
      <c r="E11" s="74">
        <v>3</v>
      </c>
      <c r="F11" s="74">
        <v>2</v>
      </c>
      <c r="G11" s="74">
        <v>10</v>
      </c>
      <c r="H11" s="74">
        <v>9</v>
      </c>
      <c r="I11" s="74">
        <v>2</v>
      </c>
      <c r="J11" s="169">
        <v>2</v>
      </c>
      <c r="K11" s="169">
        <v>0</v>
      </c>
    </row>
    <row r="12" spans="1:11">
      <c r="A12" s="91" t="s">
        <v>73</v>
      </c>
      <c r="B12" s="90" t="str">
        <f>'Методика оценки'!C46</f>
        <v>Количество разновидностей партнерских организаций, с которыми ДОО реализует совместные познавательные мероприятия</v>
      </c>
      <c r="C12" s="95" t="s">
        <v>86</v>
      </c>
      <c r="D12" s="74">
        <v>1</v>
      </c>
      <c r="E12" s="74">
        <v>0</v>
      </c>
      <c r="F12" s="74" t="s">
        <v>734</v>
      </c>
      <c r="G12" s="74">
        <v>2</v>
      </c>
      <c r="H12" s="74">
        <v>2</v>
      </c>
      <c r="I12" s="74">
        <v>2</v>
      </c>
      <c r="J12" s="169" t="s">
        <v>734</v>
      </c>
      <c r="K12" s="169">
        <v>0</v>
      </c>
    </row>
    <row r="13" spans="1:11">
      <c r="A13" s="91" t="s">
        <v>9</v>
      </c>
      <c r="B13" s="90" t="str">
        <f>'Методика оценки'!C51</f>
        <v>Количество используемых в ДОО вариативных форм дошкольного образования в отчетном году</v>
      </c>
      <c r="C13" s="95" t="s">
        <v>87</v>
      </c>
      <c r="D13" s="74">
        <v>4</v>
      </c>
      <c r="E13" s="74">
        <v>5</v>
      </c>
      <c r="F13" s="74">
        <v>5</v>
      </c>
      <c r="G13" s="74">
        <v>4</v>
      </c>
      <c r="H13" s="74">
        <v>2</v>
      </c>
      <c r="I13" s="74">
        <v>0</v>
      </c>
      <c r="J13" s="169" t="s">
        <v>734</v>
      </c>
      <c r="K13" s="169">
        <v>2</v>
      </c>
    </row>
    <row r="14" spans="1:11" ht="30">
      <c r="A14" s="91" t="s">
        <v>74</v>
      </c>
      <c r="B14" s="90" t="str">
        <f>'Методика оценки'!K65</f>
        <v>Наличие реализуемых в отчетном году собственных авторских образовательных программ ДОО, отмеченных всероссийскими, окружными, региональными или муниципальными наградами</v>
      </c>
      <c r="C14" s="95" t="s">
        <v>88</v>
      </c>
      <c r="D14" s="74" t="s">
        <v>623</v>
      </c>
      <c r="E14" s="74" t="s">
        <v>176</v>
      </c>
      <c r="F14" s="74" t="s">
        <v>623</v>
      </c>
      <c r="G14" s="74" t="s">
        <v>176</v>
      </c>
      <c r="H14" s="74" t="s">
        <v>623</v>
      </c>
      <c r="I14" s="74" t="s">
        <v>623</v>
      </c>
      <c r="J14" s="169" t="s">
        <v>176</v>
      </c>
      <c r="K14" s="169" t="s">
        <v>176</v>
      </c>
    </row>
    <row r="15" spans="1:11">
      <c r="A15" s="91" t="s">
        <v>75</v>
      </c>
      <c r="B15" s="90" t="str">
        <f>'Методика оценки'!K68</f>
        <v>Количество разновозрастных групп в ДОО в отчетном году</v>
      </c>
      <c r="C15" s="95" t="s">
        <v>89</v>
      </c>
      <c r="D15" s="74">
        <v>3</v>
      </c>
      <c r="E15" s="74">
        <v>3</v>
      </c>
      <c r="F15" s="74" t="s">
        <v>734</v>
      </c>
      <c r="G15" s="74">
        <v>4</v>
      </c>
      <c r="H15" s="74">
        <v>7</v>
      </c>
      <c r="I15" s="74">
        <v>4</v>
      </c>
      <c r="J15" s="169">
        <v>0</v>
      </c>
      <c r="K15" s="169">
        <v>0</v>
      </c>
    </row>
    <row r="16" spans="1:11" ht="30">
      <c r="A16" s="91" t="s">
        <v>76</v>
      </c>
      <c r="B16" s="90" t="str">
        <f>'Методика оценки'!K70</f>
        <v>Наличие специализированных методик работы с разновозрастными группами (зафиксированных в образовательной программе ДОО)</v>
      </c>
      <c r="C16" s="95" t="s">
        <v>90</v>
      </c>
      <c r="D16" s="74" t="s">
        <v>623</v>
      </c>
      <c r="E16" s="74" t="s">
        <v>623</v>
      </c>
      <c r="F16" s="74" t="s">
        <v>623</v>
      </c>
      <c r="G16" s="74" t="s">
        <v>623</v>
      </c>
      <c r="H16" s="74" t="s">
        <v>623</v>
      </c>
      <c r="I16" s="74" t="s">
        <v>623</v>
      </c>
      <c r="J16" s="169" t="s">
        <v>176</v>
      </c>
      <c r="K16" s="169" t="s">
        <v>176</v>
      </c>
    </row>
    <row r="17" spans="1:11">
      <c r="A17" s="91" t="s">
        <v>77</v>
      </c>
      <c r="B17" s="90" t="str">
        <f>'Методика оценки'!K73</f>
        <v>Количество предусмотренных ФГОС ДО парциальных программ по развитию детей, реализуемых в ДОО</v>
      </c>
      <c r="C17" s="95" t="s">
        <v>91</v>
      </c>
      <c r="D17" s="74">
        <v>5</v>
      </c>
      <c r="E17" s="74">
        <v>5</v>
      </c>
      <c r="F17" s="74">
        <v>5</v>
      </c>
      <c r="G17" s="74">
        <v>0</v>
      </c>
      <c r="H17" s="74">
        <v>5</v>
      </c>
      <c r="I17" s="74">
        <v>5</v>
      </c>
      <c r="J17" s="169">
        <v>5</v>
      </c>
      <c r="K17" s="169">
        <v>5</v>
      </c>
    </row>
    <row r="18" spans="1:11" ht="30">
      <c r="A18" s="91" t="s">
        <v>78</v>
      </c>
      <c r="B18" s="90" t="str">
        <f>'Методика оценки'!K79</f>
        <v>Наличие системы диагностики развития (знаний, умений, навыков) воспитанников или системы мониторинга достижения воспитанниками  планируемых целевых ориентиров</v>
      </c>
      <c r="C18" s="95" t="s">
        <v>92</v>
      </c>
      <c r="D18" s="74" t="s">
        <v>623</v>
      </c>
      <c r="E18" s="74" t="s">
        <v>623</v>
      </c>
      <c r="F18" s="74" t="s">
        <v>623</v>
      </c>
      <c r="G18" s="74" t="s">
        <v>623</v>
      </c>
      <c r="H18" s="74" t="s">
        <v>623</v>
      </c>
      <c r="I18" s="74" t="s">
        <v>623</v>
      </c>
      <c r="J18" s="169" t="s">
        <v>764</v>
      </c>
      <c r="K18" s="169" t="s">
        <v>623</v>
      </c>
    </row>
    <row r="19" spans="1:11">
      <c r="A19" s="91" t="s">
        <v>79</v>
      </c>
      <c r="B19" s="90" t="str">
        <f>'Методика оценки'!K83</f>
        <v xml:space="preserve">Количество дней, пропущенных воспитанниками по болезни, в отчётном году
</v>
      </c>
      <c r="C19" s="95" t="s">
        <v>93</v>
      </c>
      <c r="D19" s="74">
        <v>35</v>
      </c>
      <c r="E19" s="74">
        <v>30</v>
      </c>
      <c r="F19" s="74">
        <v>15</v>
      </c>
      <c r="G19" s="74">
        <v>35</v>
      </c>
      <c r="H19" s="74">
        <v>32</v>
      </c>
      <c r="I19" s="74">
        <v>30</v>
      </c>
      <c r="J19" s="169">
        <v>80</v>
      </c>
      <c r="K19" s="169">
        <v>250</v>
      </c>
    </row>
    <row r="20" spans="1:11">
      <c r="A20" s="90">
        <v>16</v>
      </c>
      <c r="B20" s="90" t="str">
        <f>'Методика оценки'!K88</f>
        <v>Количество несчастных случаев, отравлений, травм, полученных воспитанниками во время пребывания в ДОО в отчётном году</v>
      </c>
      <c r="C20" s="95" t="s">
        <v>94</v>
      </c>
      <c r="D20" s="74">
        <v>0</v>
      </c>
      <c r="E20" s="74">
        <v>0</v>
      </c>
      <c r="F20" s="74">
        <v>0</v>
      </c>
      <c r="G20" s="74">
        <v>0</v>
      </c>
      <c r="H20" s="74">
        <v>0</v>
      </c>
      <c r="I20" s="74">
        <v>0</v>
      </c>
      <c r="J20" s="169">
        <v>0</v>
      </c>
      <c r="K20" s="169">
        <v>0</v>
      </c>
    </row>
    <row r="21" spans="1:11">
      <c r="A21" s="91" t="s">
        <v>80</v>
      </c>
      <c r="B21" s="90" t="str">
        <f>'Методика оценки'!K101</f>
        <v>Наличие сторожа (охранника) в дневное время</v>
      </c>
      <c r="C21" s="95" t="s">
        <v>95</v>
      </c>
      <c r="D21" s="74" t="s">
        <v>623</v>
      </c>
      <c r="E21" s="74" t="s">
        <v>623</v>
      </c>
      <c r="F21" s="74" t="s">
        <v>623</v>
      </c>
      <c r="G21" s="74" t="s">
        <v>623</v>
      </c>
      <c r="H21" s="74" t="s">
        <v>623</v>
      </c>
      <c r="I21" s="74" t="s">
        <v>623</v>
      </c>
      <c r="J21" s="169" t="s">
        <v>764</v>
      </c>
      <c r="K21" s="169" t="s">
        <v>623</v>
      </c>
    </row>
    <row r="22" spans="1:11">
      <c r="A22" s="91" t="s">
        <v>81</v>
      </c>
      <c r="B22" s="90" t="str">
        <f>'Методика оценки'!K104</f>
        <v>Количество воспитанников, прошедших диспансеризацию в отчётном году</v>
      </c>
      <c r="C22" s="95" t="s">
        <v>96</v>
      </c>
      <c r="D22" s="74">
        <v>86</v>
      </c>
      <c r="E22" s="74">
        <v>84</v>
      </c>
      <c r="F22" s="74">
        <v>34</v>
      </c>
      <c r="G22" s="74">
        <v>151</v>
      </c>
      <c r="H22" s="74">
        <v>115</v>
      </c>
      <c r="I22" s="74">
        <v>111</v>
      </c>
      <c r="J22" s="169">
        <v>35</v>
      </c>
      <c r="K22" s="169">
        <v>150</v>
      </c>
    </row>
    <row r="23" spans="1:11">
      <c r="A23" s="91" t="s">
        <v>82</v>
      </c>
      <c r="B23" s="90" t="str">
        <f>'Методика оценки'!K109</f>
        <v>Ведение индивидуальных карт психофизического здоровья детей психологом и медицинскими работниками</v>
      </c>
      <c r="C23" s="95" t="s">
        <v>97</v>
      </c>
      <c r="D23" s="74" t="s">
        <v>623</v>
      </c>
      <c r="E23" s="74" t="s">
        <v>623</v>
      </c>
      <c r="F23" s="74" t="s">
        <v>623</v>
      </c>
      <c r="G23" s="74" t="s">
        <v>623</v>
      </c>
      <c r="H23" s="74" t="s">
        <v>623</v>
      </c>
      <c r="I23" s="74" t="s">
        <v>623</v>
      </c>
      <c r="J23" s="169" t="s">
        <v>764</v>
      </c>
      <c r="K23" s="169" t="s">
        <v>623</v>
      </c>
    </row>
    <row r="24" spans="1:11">
      <c r="A24" s="91" t="s">
        <v>83</v>
      </c>
      <c r="B24" s="90" t="str">
        <f>'Методика оценки'!K113</f>
        <v>Количество педагогических работников ДОО, педагогический стаж которых составляет до 5 лет, в отчётном году</v>
      </c>
      <c r="C24" s="95" t="s">
        <v>98</v>
      </c>
      <c r="D24" s="74">
        <v>2</v>
      </c>
      <c r="E24" s="74">
        <v>2</v>
      </c>
      <c r="F24" s="74">
        <v>2</v>
      </c>
      <c r="G24" s="74">
        <v>2</v>
      </c>
      <c r="H24" s="74">
        <v>15</v>
      </c>
      <c r="I24" s="74" t="s">
        <v>734</v>
      </c>
      <c r="J24" s="169">
        <v>4</v>
      </c>
      <c r="K24" s="169">
        <v>8</v>
      </c>
    </row>
    <row r="25" spans="1:11">
      <c r="A25" s="91" t="s">
        <v>84</v>
      </c>
      <c r="B25" s="90" t="str">
        <f>'Методика оценки'!K114</f>
        <v>Количество педагогических работников ДОО, педагогический стаж которых составляет более 30 лет, в отчётном году</v>
      </c>
      <c r="C25" s="95" t="s">
        <v>101</v>
      </c>
      <c r="D25" s="74">
        <v>1</v>
      </c>
      <c r="E25" s="74">
        <v>0</v>
      </c>
      <c r="F25" s="74">
        <v>0</v>
      </c>
      <c r="G25" s="74">
        <v>0</v>
      </c>
      <c r="H25" s="74">
        <v>2</v>
      </c>
      <c r="I25" s="74">
        <v>0</v>
      </c>
      <c r="J25" s="169">
        <v>2</v>
      </c>
      <c r="K25" s="169">
        <v>0</v>
      </c>
    </row>
    <row r="26" spans="1:11">
      <c r="A26" s="91" t="s">
        <v>85</v>
      </c>
      <c r="B26" s="90" t="str">
        <f>'Методика оценки'!K120</f>
        <v>Количество педагогических работников ДОО, имеющих высшее образование педагогической направленности, в отчётном году</v>
      </c>
      <c r="C26" s="95" t="s">
        <v>103</v>
      </c>
      <c r="D26" s="74">
        <v>2</v>
      </c>
      <c r="E26" s="74">
        <v>1</v>
      </c>
      <c r="F26" s="74">
        <v>3</v>
      </c>
      <c r="G26" s="74">
        <v>16</v>
      </c>
      <c r="H26" s="74">
        <v>6</v>
      </c>
      <c r="I26" s="74">
        <v>6</v>
      </c>
      <c r="J26" s="169">
        <v>4</v>
      </c>
      <c r="K26" s="169">
        <v>7</v>
      </c>
    </row>
    <row r="27" spans="1:11">
      <c r="A27" s="91" t="s">
        <v>99</v>
      </c>
      <c r="B27" s="90" t="str">
        <f>'Методика оценки'!K121</f>
        <v>Количество педагогических работников ДОО в отчётном году</v>
      </c>
      <c r="C27" s="95" t="s">
        <v>120</v>
      </c>
      <c r="D27" s="74">
        <v>8</v>
      </c>
      <c r="E27" s="74">
        <v>7</v>
      </c>
      <c r="F27" s="74">
        <v>7</v>
      </c>
      <c r="G27" s="74">
        <v>18</v>
      </c>
      <c r="H27" s="74">
        <v>25</v>
      </c>
      <c r="I27" s="74">
        <v>11</v>
      </c>
      <c r="J27" s="169">
        <v>6</v>
      </c>
      <c r="K27" s="169">
        <v>13</v>
      </c>
    </row>
    <row r="28" spans="1:11" ht="30">
      <c r="A28" s="91" t="s">
        <v>100</v>
      </c>
      <c r="B28" s="90" t="str">
        <f>'Методика оценки'!K125</f>
        <v>Количество педагогических работников ДОО, которым по результатам аттестации были присвоены высшая и первая квалификационные категории</v>
      </c>
      <c r="C28" s="95" t="s">
        <v>121</v>
      </c>
      <c r="D28" s="74" t="s">
        <v>734</v>
      </c>
      <c r="E28" s="74">
        <v>1</v>
      </c>
      <c r="F28" s="74">
        <v>0</v>
      </c>
      <c r="G28" s="74">
        <v>4</v>
      </c>
      <c r="H28" s="74">
        <v>1</v>
      </c>
      <c r="I28" s="74">
        <v>0</v>
      </c>
      <c r="J28" s="169">
        <v>1</v>
      </c>
      <c r="K28" s="169">
        <v>6</v>
      </c>
    </row>
    <row r="29" spans="1:11" ht="30">
      <c r="A29" s="91" t="s">
        <v>102</v>
      </c>
      <c r="B29" s="90" t="str">
        <f>'Методика оценки'!K130</f>
        <v>Количество педагогических работников ДОО, прошедших за последние 5 лет повышение квалификации/профессиональную переподготовку по профилю педагогической деятельности деятельности, по состоянию на отчётный год</v>
      </c>
      <c r="C29" s="95" t="s">
        <v>122</v>
      </c>
      <c r="D29" s="74" t="s">
        <v>734</v>
      </c>
      <c r="E29" s="74" t="s">
        <v>734</v>
      </c>
      <c r="F29" s="74" t="s">
        <v>734</v>
      </c>
      <c r="G29" s="74" t="s">
        <v>734</v>
      </c>
      <c r="H29" s="74" t="s">
        <v>734</v>
      </c>
      <c r="I29" s="74" t="s">
        <v>734</v>
      </c>
      <c r="J29" s="169" t="s">
        <v>734</v>
      </c>
      <c r="K29" s="169">
        <v>8</v>
      </c>
    </row>
    <row r="30" spans="1:11" ht="30">
      <c r="A30" s="91" t="s">
        <v>124</v>
      </c>
      <c r="B30" s="90" t="str">
        <f>'Методика оценки'!K135</f>
        <v>Количество педагогических работников, прошедших повышение квалификации по применению в образовательном процессе ФГОСов, по состоянию на отчётный год</v>
      </c>
      <c r="C30" s="95" t="s">
        <v>125</v>
      </c>
      <c r="D30" s="74">
        <v>3</v>
      </c>
      <c r="E30" s="74">
        <v>5</v>
      </c>
      <c r="F30" s="74">
        <v>3</v>
      </c>
      <c r="G30" s="74">
        <v>11</v>
      </c>
      <c r="H30" s="74">
        <v>22</v>
      </c>
      <c r="I30" s="74">
        <v>9</v>
      </c>
      <c r="J30" s="169">
        <v>4</v>
      </c>
      <c r="K30" s="169">
        <v>8</v>
      </c>
    </row>
    <row r="31" spans="1:11">
      <c r="A31" s="91" t="s">
        <v>129</v>
      </c>
      <c r="B31" s="90" t="str">
        <f>'Методика оценки'!K140</f>
        <v>Количество педагогических работников, имеющих награды и поощрения, почетные звания, ведомственные знаки отличия</v>
      </c>
      <c r="C31" s="95" t="s">
        <v>130</v>
      </c>
      <c r="D31" s="74">
        <v>0</v>
      </c>
      <c r="E31" s="74">
        <v>0</v>
      </c>
      <c r="F31" s="74">
        <v>0</v>
      </c>
      <c r="G31" s="74">
        <v>16</v>
      </c>
      <c r="H31" s="74">
        <v>15</v>
      </c>
      <c r="I31" s="74">
        <v>0</v>
      </c>
      <c r="J31" s="169">
        <v>0</v>
      </c>
      <c r="K31" s="169">
        <v>1</v>
      </c>
    </row>
    <row r="32" spans="1:11" ht="30">
      <c r="A32" s="91" t="s">
        <v>131</v>
      </c>
      <c r="B32" s="90" t="str">
        <f>'Методика оценки'!C144</f>
        <v xml:space="preserve">Наличие педагогов, являющихся победителями, призерами (лауреатами) конкурсов всероссийского (к примеру, ВКПМ "Воспитатель года"), окружного, регионального, муниципального уровней </v>
      </c>
      <c r="C32" s="95" t="s">
        <v>132</v>
      </c>
      <c r="D32" s="74" t="s">
        <v>360</v>
      </c>
      <c r="E32" s="74" t="s">
        <v>359</v>
      </c>
      <c r="F32" s="74" t="s">
        <v>176</v>
      </c>
      <c r="G32" s="74" t="s">
        <v>359</v>
      </c>
      <c r="H32" s="74" t="s">
        <v>176</v>
      </c>
      <c r="I32" s="74" t="s">
        <v>176</v>
      </c>
      <c r="J32" s="169" t="s">
        <v>734</v>
      </c>
      <c r="K32" s="169" t="s">
        <v>176</v>
      </c>
    </row>
    <row r="33" spans="1:11">
      <c r="A33" s="91" t="s">
        <v>133</v>
      </c>
      <c r="B33" s="90" t="str">
        <f>'Методика оценки'!K149</f>
        <v>Количество открытых вакансий педагогических работников в ДОО</v>
      </c>
      <c r="C33" s="95" t="s">
        <v>134</v>
      </c>
      <c r="D33" s="74">
        <v>0</v>
      </c>
      <c r="E33" s="74">
        <v>0</v>
      </c>
      <c r="F33" s="74">
        <v>0</v>
      </c>
      <c r="G33" s="74">
        <v>0</v>
      </c>
      <c r="H33" s="74">
        <v>0</v>
      </c>
      <c r="I33" s="74">
        <v>0</v>
      </c>
      <c r="J33" s="169">
        <v>0</v>
      </c>
      <c r="K33" s="169">
        <v>0</v>
      </c>
    </row>
    <row r="34" spans="1:11">
      <c r="A34" s="91" t="s">
        <v>135</v>
      </c>
      <c r="B34" s="90" t="str">
        <f>'Методика оценки'!K150</f>
        <v>Количество ставок педагогических работников в ДОО согласно штатному расписанию</v>
      </c>
      <c r="C34" s="95" t="s">
        <v>136</v>
      </c>
      <c r="D34" s="74">
        <v>10</v>
      </c>
      <c r="E34" s="74">
        <v>7</v>
      </c>
      <c r="F34" s="74">
        <v>7</v>
      </c>
      <c r="G34" s="74">
        <v>16</v>
      </c>
      <c r="H34" s="74" t="s">
        <v>734</v>
      </c>
      <c r="I34" s="74">
        <v>11</v>
      </c>
      <c r="J34" s="169">
        <v>6</v>
      </c>
      <c r="K34" s="169">
        <v>32</v>
      </c>
    </row>
    <row r="35" spans="1:11" ht="30">
      <c r="A35" s="90">
        <v>31</v>
      </c>
      <c r="B35" s="90" t="str">
        <f>'Методика оценки'!K154</f>
        <v>Количество педагогических работников ДОО, уволившихся в отчётном году по собственному желанию (за исключением лиц пенсионного возраста)</v>
      </c>
      <c r="C35" s="95" t="s">
        <v>137</v>
      </c>
      <c r="D35" s="74">
        <v>1</v>
      </c>
      <c r="E35" s="74">
        <v>3</v>
      </c>
      <c r="F35" s="74">
        <v>0</v>
      </c>
      <c r="G35" s="74">
        <v>0</v>
      </c>
      <c r="H35" s="74">
        <v>0</v>
      </c>
      <c r="I35" s="74">
        <v>0</v>
      </c>
      <c r="J35" s="169" t="s">
        <v>734</v>
      </c>
      <c r="K35" s="169">
        <v>1</v>
      </c>
    </row>
    <row r="36" spans="1:11">
      <c r="A36" s="91" t="s">
        <v>138</v>
      </c>
      <c r="B36" s="90" t="str">
        <f>'Методика оценки'!K158</f>
        <v>Количество воспитателей ДОО в отчётном году</v>
      </c>
      <c r="C36" s="95" t="s">
        <v>139</v>
      </c>
      <c r="D36" s="74">
        <v>5</v>
      </c>
      <c r="E36" s="74">
        <v>4</v>
      </c>
      <c r="F36" s="74">
        <v>4</v>
      </c>
      <c r="G36" s="74">
        <v>10</v>
      </c>
      <c r="H36" s="74">
        <v>18</v>
      </c>
      <c r="I36" s="74">
        <v>8</v>
      </c>
      <c r="J36" s="169">
        <v>4</v>
      </c>
      <c r="K36" s="169">
        <v>8</v>
      </c>
    </row>
    <row r="37" spans="1:11">
      <c r="A37" s="91" t="s">
        <v>140</v>
      </c>
      <c r="B37" s="90" t="str">
        <f>'Методика оценки'!K162</f>
        <v>Количество воспитателей ДОО, работающих в группах с детьми в возрасте до 1 года, по состоянию на отчётный год</v>
      </c>
      <c r="C37" s="95" t="s">
        <v>141</v>
      </c>
      <c r="D37" s="74">
        <v>0</v>
      </c>
      <c r="E37" s="74">
        <v>0</v>
      </c>
      <c r="F37" s="74">
        <v>0</v>
      </c>
      <c r="G37" s="74">
        <v>0</v>
      </c>
      <c r="H37" s="74">
        <v>0</v>
      </c>
      <c r="I37" s="74">
        <v>0</v>
      </c>
      <c r="J37" s="169">
        <v>0</v>
      </c>
      <c r="K37" s="169">
        <v>0</v>
      </c>
    </row>
    <row r="38" spans="1:11">
      <c r="A38" s="91" t="s">
        <v>142</v>
      </c>
      <c r="B38" s="90" t="str">
        <f>'Методика оценки'!K163</f>
        <v>Количество воспитанников в возрасте до 1 года в отчётном году</v>
      </c>
      <c r="C38" s="95" t="s">
        <v>143</v>
      </c>
      <c r="D38" s="74">
        <v>0</v>
      </c>
      <c r="E38" s="74">
        <v>0</v>
      </c>
      <c r="F38" s="74">
        <v>0</v>
      </c>
      <c r="G38" s="74">
        <v>0</v>
      </c>
      <c r="H38" s="74">
        <v>0</v>
      </c>
      <c r="I38" s="74">
        <v>0</v>
      </c>
      <c r="J38" s="169" t="s">
        <v>734</v>
      </c>
      <c r="K38" s="169">
        <v>0</v>
      </c>
    </row>
    <row r="39" spans="1:11">
      <c r="A39" s="91" t="s">
        <v>144</v>
      </c>
      <c r="B39" s="90" t="str">
        <f>'Методика оценки'!K167</f>
        <v>Количество воспитателей ДОО, работающих в группах с детьми в возрасте от 1 года до 3 лет, по состоянию на отчётный год</v>
      </c>
      <c r="C39" s="95" t="s">
        <v>145</v>
      </c>
      <c r="D39" s="74">
        <v>0</v>
      </c>
      <c r="E39" s="74">
        <v>0</v>
      </c>
      <c r="F39" s="74">
        <v>0</v>
      </c>
      <c r="G39" s="74">
        <v>2</v>
      </c>
      <c r="H39" s="74">
        <v>3</v>
      </c>
      <c r="I39" s="74">
        <v>2</v>
      </c>
      <c r="J39" s="169">
        <v>0</v>
      </c>
      <c r="K39" s="169">
        <v>2</v>
      </c>
    </row>
    <row r="40" spans="1:11">
      <c r="A40" s="91" t="s">
        <v>146</v>
      </c>
      <c r="B40" s="90" t="str">
        <f>'Методика оценки'!K168</f>
        <v>Количество воспитанников в возрасте от 1 года до 3 лет в отчётном году</v>
      </c>
      <c r="C40" s="95" t="s">
        <v>147</v>
      </c>
      <c r="D40" s="74">
        <v>0</v>
      </c>
      <c r="E40" s="74">
        <v>0</v>
      </c>
      <c r="F40" s="74">
        <v>0</v>
      </c>
      <c r="G40" s="74">
        <v>6</v>
      </c>
      <c r="H40" s="74">
        <v>51</v>
      </c>
      <c r="I40" s="74">
        <v>6</v>
      </c>
      <c r="J40" s="169" t="s">
        <v>734</v>
      </c>
      <c r="K40" s="169">
        <v>63</v>
      </c>
    </row>
    <row r="41" spans="1:11">
      <c r="A41" s="91" t="s">
        <v>148</v>
      </c>
      <c r="B41" s="90" t="str">
        <f>'Методика оценки'!K172</f>
        <v>Количество воспитателей ДОО, работающих в группах с воспитанниками в возрасте от 3 лет, по состоянию на отчётный год</v>
      </c>
      <c r="C41" s="95" t="s">
        <v>149</v>
      </c>
      <c r="D41" s="74">
        <v>5</v>
      </c>
      <c r="E41" s="74">
        <v>4</v>
      </c>
      <c r="F41" s="74">
        <v>4</v>
      </c>
      <c r="G41" s="74">
        <v>6</v>
      </c>
      <c r="H41" s="74">
        <v>15</v>
      </c>
      <c r="I41" s="74">
        <v>6</v>
      </c>
      <c r="J41" s="169">
        <v>4</v>
      </c>
      <c r="K41" s="169">
        <v>6</v>
      </c>
    </row>
    <row r="42" spans="1:11">
      <c r="A42" s="91" t="s">
        <v>150</v>
      </c>
      <c r="B42" s="90" t="str">
        <f>'Методика оценки'!K173</f>
        <v>Количество воспитанников в возрасте от 3 лет в отчётном году</v>
      </c>
      <c r="C42" s="95" t="s">
        <v>151</v>
      </c>
      <c r="D42" s="74">
        <v>86</v>
      </c>
      <c r="E42" s="74">
        <v>84</v>
      </c>
      <c r="F42" s="74">
        <v>34</v>
      </c>
      <c r="G42" s="74">
        <v>151</v>
      </c>
      <c r="H42" s="74">
        <v>141</v>
      </c>
      <c r="I42" s="74">
        <v>105</v>
      </c>
      <c r="J42" s="169">
        <v>30</v>
      </c>
      <c r="K42" s="169">
        <v>87</v>
      </c>
    </row>
    <row r="43" spans="1:11">
      <c r="A43" s="91" t="s">
        <v>152</v>
      </c>
      <c r="B43" s="90" t="str">
        <f>'Методика оценки'!K177</f>
        <v>Количество помощников воспитателей в ДОО в отчётном году</v>
      </c>
      <c r="C43" s="95" t="s">
        <v>153</v>
      </c>
      <c r="D43" s="74">
        <v>4</v>
      </c>
      <c r="E43" s="74">
        <v>3</v>
      </c>
      <c r="F43" s="74">
        <v>5</v>
      </c>
      <c r="G43" s="74">
        <v>9</v>
      </c>
      <c r="H43" s="74">
        <v>18</v>
      </c>
      <c r="I43" s="74">
        <v>8</v>
      </c>
      <c r="J43" s="169">
        <v>4</v>
      </c>
      <c r="K43" s="169">
        <v>5</v>
      </c>
    </row>
    <row r="44" spans="1:11" ht="30">
      <c r="A44" s="91" t="s">
        <v>154</v>
      </c>
      <c r="B44" s="90" t="str">
        <f>'Методика оценки'!K181</f>
        <v>Количество помощников воспитателей ДОО, работающих в группах с воспитанниками в возрасте до 1 года, по состоянию на отчётный год</v>
      </c>
      <c r="C44" s="95" t="s">
        <v>155</v>
      </c>
      <c r="D44" s="74">
        <v>0</v>
      </c>
      <c r="E44" s="74">
        <v>0</v>
      </c>
      <c r="F44" s="74">
        <v>0</v>
      </c>
      <c r="G44" s="74">
        <v>0</v>
      </c>
      <c r="H44" s="74">
        <v>0</v>
      </c>
      <c r="I44" s="74">
        <v>0</v>
      </c>
      <c r="J44" s="169">
        <v>0</v>
      </c>
      <c r="K44" s="169">
        <v>0</v>
      </c>
    </row>
    <row r="45" spans="1:11" ht="30">
      <c r="A45" s="91" t="s">
        <v>156</v>
      </c>
      <c r="B45" s="90" t="str">
        <f>'Методика оценки'!K186</f>
        <v>Количество помощников воспитателей ДОО, работающих в группах с воспитанниками в возрасте от 1 года до 3 лет, по состоянию на отчётный год</v>
      </c>
      <c r="C45" s="95" t="s">
        <v>157</v>
      </c>
      <c r="D45" s="74">
        <v>0</v>
      </c>
      <c r="E45" s="74">
        <v>0</v>
      </c>
      <c r="F45" s="74">
        <v>0</v>
      </c>
      <c r="G45" s="74">
        <v>4</v>
      </c>
      <c r="H45" s="74">
        <v>3</v>
      </c>
      <c r="I45" s="74">
        <v>2</v>
      </c>
      <c r="J45" s="169">
        <v>0</v>
      </c>
      <c r="K45" s="169">
        <v>2</v>
      </c>
    </row>
    <row r="46" spans="1:11" ht="30">
      <c r="A46" s="91" t="s">
        <v>158</v>
      </c>
      <c r="B46" s="90" t="str">
        <f>'Методика оценки'!K191</f>
        <v>Количество помощников воспитателей ДОО, работающих в группах с воспитанниками в возрасте от 3 лет, по состоянию на отчётный год</v>
      </c>
      <c r="C46" s="95" t="s">
        <v>159</v>
      </c>
      <c r="D46" s="80">
        <v>4</v>
      </c>
      <c r="E46" s="80">
        <v>3</v>
      </c>
      <c r="F46" s="80">
        <v>5</v>
      </c>
      <c r="G46" s="80">
        <v>5</v>
      </c>
      <c r="H46" s="80">
        <v>12</v>
      </c>
      <c r="I46" s="80">
        <v>6</v>
      </c>
      <c r="J46" s="171">
        <v>0</v>
      </c>
      <c r="K46" s="171">
        <v>3</v>
      </c>
    </row>
    <row r="47" spans="1:11">
      <c r="A47" s="91" t="s">
        <v>160</v>
      </c>
      <c r="B47" s="90" t="str">
        <f>'Методика оценки'!K196</f>
        <v>Количество педагогов-психологов в ДОО в отчётном году</v>
      </c>
      <c r="C47" s="95" t="s">
        <v>161</v>
      </c>
      <c r="D47" s="80">
        <v>1</v>
      </c>
      <c r="E47" s="80">
        <v>1</v>
      </c>
      <c r="F47" s="80">
        <v>1</v>
      </c>
      <c r="G47" s="80">
        <v>1</v>
      </c>
      <c r="H47" s="80">
        <v>2</v>
      </c>
      <c r="I47" s="80">
        <v>1</v>
      </c>
      <c r="J47" s="171">
        <v>1</v>
      </c>
      <c r="K47" s="171">
        <v>1</v>
      </c>
    </row>
    <row r="48" spans="1:11">
      <c r="A48" s="91" t="s">
        <v>162</v>
      </c>
      <c r="B48" s="90" t="str">
        <f>'Методика оценки'!K206</f>
        <v>Наличие учителей-логопедов в ДОО в отчетном году</v>
      </c>
      <c r="C48" s="95" t="s">
        <v>163</v>
      </c>
      <c r="D48" s="83" t="s">
        <v>623</v>
      </c>
      <c r="E48" s="83" t="s">
        <v>176</v>
      </c>
      <c r="F48" s="83" t="s">
        <v>176</v>
      </c>
      <c r="G48" s="83" t="s">
        <v>623</v>
      </c>
      <c r="H48" s="83" t="s">
        <v>623</v>
      </c>
      <c r="I48" s="83" t="s">
        <v>176</v>
      </c>
      <c r="J48" s="172" t="s">
        <v>176</v>
      </c>
      <c r="K48" s="172" t="s">
        <v>176</v>
      </c>
    </row>
    <row r="49" spans="1:11">
      <c r="A49" s="91" t="s">
        <v>177</v>
      </c>
      <c r="B49" s="90" t="str">
        <f>'Методика оценки'!K209</f>
        <v>Количество музыкальных руководителей в ДОО в отчетном году</v>
      </c>
      <c r="C49" s="95" t="s">
        <v>422</v>
      </c>
      <c r="D49" s="80">
        <v>1</v>
      </c>
      <c r="E49" s="80">
        <v>1</v>
      </c>
      <c r="F49" s="80">
        <v>1</v>
      </c>
      <c r="G49" s="80">
        <v>2</v>
      </c>
      <c r="H49" s="80">
        <v>2</v>
      </c>
      <c r="I49" s="80">
        <v>1</v>
      </c>
      <c r="J49" s="171">
        <v>1</v>
      </c>
      <c r="K49" s="171">
        <v>1</v>
      </c>
    </row>
    <row r="50" spans="1:11">
      <c r="A50" s="91" t="s">
        <v>178</v>
      </c>
      <c r="B50" s="90" t="str">
        <f>'Методика оценки'!K213</f>
        <v>Количество инструкторов по физической культуре в ДОО в отчетном году</v>
      </c>
      <c r="C50" s="95" t="s">
        <v>423</v>
      </c>
      <c r="D50" s="80">
        <v>0</v>
      </c>
      <c r="E50" s="80">
        <v>0</v>
      </c>
      <c r="F50" s="80">
        <v>0</v>
      </c>
      <c r="G50" s="80">
        <v>0</v>
      </c>
      <c r="H50" s="80">
        <v>0</v>
      </c>
      <c r="I50" s="80">
        <v>0</v>
      </c>
      <c r="J50" s="171">
        <v>0</v>
      </c>
      <c r="K50" s="171">
        <v>1</v>
      </c>
    </row>
    <row r="51" spans="1:11">
      <c r="A51" s="91" t="s">
        <v>179</v>
      </c>
      <c r="B51" s="90" t="str">
        <f>'Методика оценки'!K217</f>
        <v>Количество медицинских работников в ДОО в отчетном году</v>
      </c>
      <c r="C51" s="95" t="s">
        <v>424</v>
      </c>
      <c r="D51" s="80">
        <v>1</v>
      </c>
      <c r="E51" s="80">
        <v>1</v>
      </c>
      <c r="F51" s="80">
        <v>1</v>
      </c>
      <c r="G51" s="80">
        <v>1</v>
      </c>
      <c r="H51" s="80">
        <v>3</v>
      </c>
      <c r="I51" s="80">
        <v>1</v>
      </c>
      <c r="J51" s="171">
        <v>1</v>
      </c>
      <c r="K51" s="171">
        <v>1</v>
      </c>
    </row>
    <row r="52" spans="1:11" ht="30">
      <c r="A52" s="91" t="s">
        <v>180</v>
      </c>
      <c r="B52" s="90" t="str">
        <f>'Методика оценки'!K223</f>
        <v>Количество нештатных и аварийных ситуаций техногенного характера, возникших на территории ДОО (пожар, обрушение конструкций и т.п.)</v>
      </c>
      <c r="C52" s="95" t="s">
        <v>451</v>
      </c>
      <c r="D52" s="80">
        <v>0</v>
      </c>
      <c r="E52" s="80">
        <v>0</v>
      </c>
      <c r="F52" s="80">
        <v>0</v>
      </c>
      <c r="G52" s="80">
        <v>0</v>
      </c>
      <c r="H52" s="80">
        <v>0</v>
      </c>
      <c r="I52" s="80">
        <v>0</v>
      </c>
      <c r="J52" s="171">
        <v>0</v>
      </c>
      <c r="K52" s="171">
        <v>0</v>
      </c>
    </row>
    <row r="53" spans="1:11">
      <c r="A53" s="91" t="s">
        <v>181</v>
      </c>
      <c r="B53" s="90" t="str">
        <f>'Методика оценки'!K226</f>
        <v xml:space="preserve">Наличие системы водоснабжения </v>
      </c>
      <c r="C53" s="95" t="s">
        <v>452</v>
      </c>
      <c r="D53" s="80" t="s">
        <v>176</v>
      </c>
      <c r="E53" s="80" t="s">
        <v>623</v>
      </c>
      <c r="F53" s="80" t="s">
        <v>623</v>
      </c>
      <c r="G53" s="80" t="s">
        <v>176</v>
      </c>
      <c r="H53" s="80" t="s">
        <v>623</v>
      </c>
      <c r="I53" s="80" t="s">
        <v>623</v>
      </c>
      <c r="J53" s="171" t="s">
        <v>764</v>
      </c>
      <c r="K53" s="171" t="s">
        <v>623</v>
      </c>
    </row>
    <row r="54" spans="1:11">
      <c r="A54" s="91" t="s">
        <v>182</v>
      </c>
      <c r="B54" s="90" t="str">
        <f>'Методика оценки'!K229</f>
        <v>Наличие системы отопления</v>
      </c>
      <c r="C54" s="95" t="s">
        <v>453</v>
      </c>
      <c r="D54" s="80" t="s">
        <v>176</v>
      </c>
      <c r="E54" s="80" t="s">
        <v>176</v>
      </c>
      <c r="F54" s="80" t="s">
        <v>176</v>
      </c>
      <c r="G54" s="80" t="s">
        <v>176</v>
      </c>
      <c r="H54" s="80" t="s">
        <v>623</v>
      </c>
      <c r="I54" s="80" t="s">
        <v>176</v>
      </c>
      <c r="J54" s="171" t="s">
        <v>176</v>
      </c>
      <c r="K54" s="171" t="s">
        <v>623</v>
      </c>
    </row>
    <row r="55" spans="1:11">
      <c r="A55" s="91" t="s">
        <v>183</v>
      </c>
      <c r="B55" s="90" t="str">
        <f>'Методика оценки'!K232</f>
        <v>Наличие канализации</v>
      </c>
      <c r="C55" s="95" t="s">
        <v>454</v>
      </c>
      <c r="D55" s="80" t="s">
        <v>176</v>
      </c>
      <c r="E55" s="80" t="s">
        <v>176</v>
      </c>
      <c r="F55" s="80" t="s">
        <v>176</v>
      </c>
      <c r="G55" s="80" t="s">
        <v>176</v>
      </c>
      <c r="H55" s="80" t="s">
        <v>176</v>
      </c>
      <c r="I55" s="80" t="s">
        <v>176</v>
      </c>
      <c r="J55" s="171" t="s">
        <v>176</v>
      </c>
      <c r="K55" s="171" t="s">
        <v>623</v>
      </c>
    </row>
    <row r="56" spans="1:11">
      <c r="A56" s="91" t="s">
        <v>184</v>
      </c>
      <c r="B56" s="90" t="str">
        <f>'Методика оценки'!K235</f>
        <v>Тип здания, в котором располагается ДОО</v>
      </c>
      <c r="C56" s="95" t="s">
        <v>455</v>
      </c>
      <c r="D56" s="80" t="s">
        <v>365</v>
      </c>
      <c r="E56" s="80" t="s">
        <v>365</v>
      </c>
      <c r="F56" s="80" t="s">
        <v>365</v>
      </c>
      <c r="G56" s="80" t="s">
        <v>365</v>
      </c>
      <c r="H56" s="80" t="s">
        <v>366</v>
      </c>
      <c r="I56" s="80" t="s">
        <v>365</v>
      </c>
      <c r="J56" s="171" t="s">
        <v>365</v>
      </c>
      <c r="K56" s="171" t="s">
        <v>379</v>
      </c>
    </row>
    <row r="57" spans="1:11">
      <c r="A57" s="91" t="s">
        <v>185</v>
      </c>
      <c r="B57" s="90" t="str">
        <f>'Методика оценки'!C239</f>
        <v>Является ли здание ДОО аварийным</v>
      </c>
      <c r="C57" s="95" t="s">
        <v>456</v>
      </c>
      <c r="D57" s="80" t="s">
        <v>176</v>
      </c>
      <c r="E57" s="80" t="s">
        <v>176</v>
      </c>
      <c r="F57" s="80" t="s">
        <v>176</v>
      </c>
      <c r="G57" s="80" t="s">
        <v>176</v>
      </c>
      <c r="H57" s="80" t="s">
        <v>176</v>
      </c>
      <c r="I57" s="80" t="s">
        <v>176</v>
      </c>
      <c r="J57" s="171" t="s">
        <v>176</v>
      </c>
      <c r="K57" s="171" t="s">
        <v>176</v>
      </c>
    </row>
    <row r="58" spans="1:11">
      <c r="A58" s="91" t="s">
        <v>186</v>
      </c>
      <c r="B58" s="90" t="str">
        <f>'Методика оценки'!K242</f>
        <v>Необходимость проведения в здании ДОО капитального ремонта</v>
      </c>
      <c r="C58" s="95" t="s">
        <v>457</v>
      </c>
      <c r="D58" s="80" t="s">
        <v>176</v>
      </c>
      <c r="E58" s="80" t="s">
        <v>176</v>
      </c>
      <c r="F58" s="80" t="s">
        <v>176</v>
      </c>
      <c r="G58" s="80" t="s">
        <v>176</v>
      </c>
      <c r="H58" s="80" t="s">
        <v>623</v>
      </c>
      <c r="I58" s="80" t="s">
        <v>623</v>
      </c>
      <c r="J58" s="171" t="s">
        <v>176</v>
      </c>
      <c r="K58" s="171" t="s">
        <v>176</v>
      </c>
    </row>
    <row r="59" spans="1:11">
      <c r="A59" s="91" t="s">
        <v>187</v>
      </c>
      <c r="B59" s="90" t="str">
        <f>'Методика оценки'!K245</f>
        <v xml:space="preserve"> Наличие тревожной кнопки или другой охранной сигнализации</v>
      </c>
      <c r="C59" s="95" t="s">
        <v>458</v>
      </c>
      <c r="D59" s="80" t="s">
        <v>623</v>
      </c>
      <c r="E59" s="80" t="s">
        <v>623</v>
      </c>
      <c r="F59" s="80" t="s">
        <v>623</v>
      </c>
      <c r="G59" s="80" t="s">
        <v>623</v>
      </c>
      <c r="H59" s="80" t="s">
        <v>623</v>
      </c>
      <c r="I59" s="80" t="s">
        <v>623</v>
      </c>
      <c r="J59" s="171" t="s">
        <v>764</v>
      </c>
      <c r="K59" s="171" t="s">
        <v>623</v>
      </c>
    </row>
    <row r="60" spans="1:11">
      <c r="A60" s="91" t="s">
        <v>188</v>
      </c>
      <c r="B60" s="90" t="str">
        <f>'Методика оценки'!K248</f>
        <v>Наличие работающей пожарной сигнализации</v>
      </c>
      <c r="C60" s="95" t="s">
        <v>459</v>
      </c>
      <c r="D60" s="80" t="s">
        <v>623</v>
      </c>
      <c r="E60" s="80" t="s">
        <v>623</v>
      </c>
      <c r="F60" s="80" t="s">
        <v>623</v>
      </c>
      <c r="G60" s="80" t="s">
        <v>623</v>
      </c>
      <c r="H60" s="80" t="s">
        <v>623</v>
      </c>
      <c r="I60" s="80" t="s">
        <v>623</v>
      </c>
      <c r="J60" s="171" t="s">
        <v>764</v>
      </c>
      <c r="K60" s="171" t="s">
        <v>623</v>
      </c>
    </row>
    <row r="61" spans="1:11">
      <c r="A61" s="91" t="s">
        <v>189</v>
      </c>
      <c r="B61" s="90" t="str">
        <f>'Методика оценки'!K251</f>
        <v>Наличие противопожарного оборудования</v>
      </c>
      <c r="C61" s="95" t="s">
        <v>460</v>
      </c>
      <c r="D61" s="80" t="s">
        <v>623</v>
      </c>
      <c r="E61" s="80" t="s">
        <v>623</v>
      </c>
      <c r="F61" s="80" t="s">
        <v>623</v>
      </c>
      <c r="G61" s="80" t="s">
        <v>623</v>
      </c>
      <c r="H61" s="80" t="s">
        <v>623</v>
      </c>
      <c r="I61" s="80" t="s">
        <v>623</v>
      </c>
      <c r="J61" s="171" t="s">
        <v>764</v>
      </c>
      <c r="K61" s="171" t="s">
        <v>623</v>
      </c>
    </row>
    <row r="62" spans="1:11">
      <c r="A62" s="91" t="s">
        <v>190</v>
      </c>
      <c r="B62" s="90" t="str">
        <f>'Методика оценки'!K254</f>
        <v>Наличие системы видеонаблюдения</v>
      </c>
      <c r="C62" s="95" t="s">
        <v>461</v>
      </c>
      <c r="D62" s="80" t="s">
        <v>623</v>
      </c>
      <c r="E62" s="80" t="s">
        <v>623</v>
      </c>
      <c r="F62" s="80" t="s">
        <v>623</v>
      </c>
      <c r="G62" s="80" t="s">
        <v>623</v>
      </c>
      <c r="H62" s="80" t="s">
        <v>623</v>
      </c>
      <c r="I62" s="80" t="s">
        <v>623</v>
      </c>
      <c r="J62" s="171" t="s">
        <v>764</v>
      </c>
      <c r="K62" s="171" t="s">
        <v>623</v>
      </c>
    </row>
    <row r="63" spans="1:11">
      <c r="A63" s="91" t="s">
        <v>191</v>
      </c>
      <c r="B63" s="90" t="str">
        <f>'Методика оценки'!K257</f>
        <v>Количество персональных компьютеров, доступных для использования детьми</v>
      </c>
      <c r="C63" s="95" t="s">
        <v>462</v>
      </c>
      <c r="D63" s="80">
        <v>1</v>
      </c>
      <c r="E63" s="80">
        <v>1</v>
      </c>
      <c r="F63" s="80">
        <v>2</v>
      </c>
      <c r="G63" s="80">
        <v>2</v>
      </c>
      <c r="H63" s="80">
        <v>0</v>
      </c>
      <c r="I63" s="80">
        <v>2</v>
      </c>
      <c r="J63" s="171">
        <v>2</v>
      </c>
      <c r="K63" s="171">
        <v>0</v>
      </c>
    </row>
    <row r="64" spans="1:11">
      <c r="A64" s="91" t="s">
        <v>192</v>
      </c>
      <c r="B64" s="90" t="str">
        <f>'Методика оценки'!K261</f>
        <v>Наличие периметрального ограждения территории ДОО, освещение территории</v>
      </c>
      <c r="C64" s="95" t="s">
        <v>463</v>
      </c>
      <c r="D64" s="80" t="s">
        <v>623</v>
      </c>
      <c r="E64" s="80" t="s">
        <v>623</v>
      </c>
      <c r="F64" s="80" t="s">
        <v>623</v>
      </c>
      <c r="G64" s="80" t="s">
        <v>623</v>
      </c>
      <c r="H64" s="80" t="s">
        <v>176</v>
      </c>
      <c r="I64" s="80" t="s">
        <v>623</v>
      </c>
      <c r="J64" s="171" t="s">
        <v>764</v>
      </c>
      <c r="K64" s="171" t="s">
        <v>623</v>
      </c>
    </row>
    <row r="65" spans="1:11">
      <c r="A65" s="91" t="s">
        <v>193</v>
      </c>
      <c r="B65" s="90" t="str">
        <f>'Методика оценки'!K264</f>
        <v>Наличие прогулочной площадки</v>
      </c>
      <c r="C65" s="95" t="s">
        <v>464</v>
      </c>
      <c r="D65" s="80" t="s">
        <v>623</v>
      </c>
      <c r="E65" s="80" t="s">
        <v>623</v>
      </c>
      <c r="F65" s="80" t="s">
        <v>623</v>
      </c>
      <c r="G65" s="80" t="s">
        <v>623</v>
      </c>
      <c r="H65" s="80" t="s">
        <v>623</v>
      </c>
      <c r="I65" s="80" t="s">
        <v>623</v>
      </c>
      <c r="J65" s="171" t="s">
        <v>764</v>
      </c>
      <c r="K65" s="171" t="s">
        <v>623</v>
      </c>
    </row>
    <row r="66" spans="1:11">
      <c r="A66" s="91" t="s">
        <v>194</v>
      </c>
      <c r="B66" s="90" t="str">
        <f>'Методика оценки'!K267</f>
        <v>Площадь групповых (игровых) комнат</v>
      </c>
      <c r="C66" s="95" t="s">
        <v>465</v>
      </c>
      <c r="D66" s="80">
        <v>26</v>
      </c>
      <c r="E66" s="80">
        <v>36</v>
      </c>
      <c r="F66" s="80">
        <v>52</v>
      </c>
      <c r="G66" s="80">
        <v>25</v>
      </c>
      <c r="H66" s="80">
        <v>185</v>
      </c>
      <c r="I66" s="80">
        <v>80</v>
      </c>
      <c r="J66" s="171" t="s">
        <v>734</v>
      </c>
      <c r="K66" s="171">
        <v>168</v>
      </c>
    </row>
    <row r="67" spans="1:11" ht="30">
      <c r="A67" s="90">
        <v>65</v>
      </c>
      <c r="B67" s="90" t="str">
        <f>'Методика оценки'!K271</f>
        <v>Площадь дополнительных помещений для занятий с детьми, предназначенных для поочередного использования всеми или несколькими детскими группами (музыкальный зал, физкультурный зал, бассейн, кабинет логопеда и др.)</v>
      </c>
      <c r="C67" s="95" t="s">
        <v>466</v>
      </c>
      <c r="D67" s="80">
        <v>0</v>
      </c>
      <c r="E67" s="80">
        <v>0</v>
      </c>
      <c r="F67" s="80">
        <v>0</v>
      </c>
      <c r="G67" s="80">
        <v>0</v>
      </c>
      <c r="H67" s="80">
        <v>0</v>
      </c>
      <c r="I67" s="80">
        <v>0</v>
      </c>
      <c r="J67" s="171">
        <v>1</v>
      </c>
      <c r="K67" s="171">
        <v>0</v>
      </c>
    </row>
    <row r="68" spans="1:11">
      <c r="A68" s="91" t="s">
        <v>195</v>
      </c>
      <c r="B68" s="90" t="str">
        <f>'Методика оценки'!K274</f>
        <v>Наличие оборудованного физкультурного зала</v>
      </c>
      <c r="C68" s="95" t="s">
        <v>467</v>
      </c>
      <c r="D68" s="80" t="s">
        <v>176</v>
      </c>
      <c r="E68" s="80" t="s">
        <v>176</v>
      </c>
      <c r="F68" s="80" t="s">
        <v>176</v>
      </c>
      <c r="G68" s="80" t="s">
        <v>176</v>
      </c>
      <c r="H68" s="80" t="s">
        <v>176</v>
      </c>
      <c r="I68" s="80" t="s">
        <v>176</v>
      </c>
      <c r="J68" s="171" t="s">
        <v>176</v>
      </c>
      <c r="K68" s="171" t="s">
        <v>176</v>
      </c>
    </row>
    <row r="69" spans="1:11">
      <c r="A69" s="91" t="s">
        <v>196</v>
      </c>
      <c r="B69" s="90" t="str">
        <f>'Методика оценки'!K277</f>
        <v>Наличие оборудованного музыкального зала</v>
      </c>
      <c r="C69" s="95" t="s">
        <v>468</v>
      </c>
      <c r="D69" s="80" t="s">
        <v>176</v>
      </c>
      <c r="E69" s="80" t="s">
        <v>176</v>
      </c>
      <c r="F69" s="80" t="s">
        <v>176</v>
      </c>
      <c r="G69" s="80" t="s">
        <v>176</v>
      </c>
      <c r="H69" s="80" t="s">
        <v>176</v>
      </c>
      <c r="I69" s="80" t="s">
        <v>176</v>
      </c>
      <c r="J69" s="171" t="s">
        <v>176</v>
      </c>
      <c r="K69" s="171" t="s">
        <v>176</v>
      </c>
    </row>
    <row r="70" spans="1:11">
      <c r="A70" s="91" t="s">
        <v>197</v>
      </c>
      <c r="B70" s="90" t="str">
        <f>'Методика оценки'!K280</f>
        <v>Наличие оборудованного крытого бассейна</v>
      </c>
      <c r="C70" s="95" t="s">
        <v>469</v>
      </c>
      <c r="D70" s="80" t="s">
        <v>176</v>
      </c>
      <c r="E70" s="80" t="s">
        <v>176</v>
      </c>
      <c r="F70" s="80" t="s">
        <v>176</v>
      </c>
      <c r="G70" s="80" t="s">
        <v>176</v>
      </c>
      <c r="H70" s="80" t="s">
        <v>176</v>
      </c>
      <c r="I70" s="80" t="s">
        <v>176</v>
      </c>
      <c r="J70" s="171" t="s">
        <v>176</v>
      </c>
      <c r="K70" s="171" t="s">
        <v>176</v>
      </c>
    </row>
    <row r="71" spans="1:11">
      <c r="A71" s="91" t="s">
        <v>198</v>
      </c>
      <c r="B71" s="90" t="str">
        <f>'Методика оценки'!K283</f>
        <v>Количество детей, пользующихся услугами бассейна в отчётном году</v>
      </c>
      <c r="C71" s="95" t="s">
        <v>470</v>
      </c>
      <c r="D71" s="80">
        <v>0</v>
      </c>
      <c r="E71" s="80">
        <v>0</v>
      </c>
      <c r="F71" s="80">
        <v>0</v>
      </c>
      <c r="G71" s="80">
        <v>0</v>
      </c>
      <c r="H71" s="80">
        <v>0</v>
      </c>
      <c r="I71" s="80">
        <v>0</v>
      </c>
      <c r="J71" s="171">
        <v>0</v>
      </c>
      <c r="K71" s="171">
        <v>0</v>
      </c>
    </row>
    <row r="72" spans="1:11">
      <c r="A72" s="91" t="s">
        <v>199</v>
      </c>
      <c r="B72" s="90" t="str">
        <f>'Методика оценки'!K288</f>
        <v>Наличие оборудованного медицинского кабинета</v>
      </c>
      <c r="C72" s="95" t="s">
        <v>471</v>
      </c>
      <c r="D72" s="80" t="s">
        <v>623</v>
      </c>
      <c r="E72" s="80" t="s">
        <v>623</v>
      </c>
      <c r="F72" s="80" t="s">
        <v>623</v>
      </c>
      <c r="G72" s="80" t="s">
        <v>623</v>
      </c>
      <c r="H72" s="80" t="s">
        <v>623</v>
      </c>
      <c r="I72" s="80" t="s">
        <v>623</v>
      </c>
      <c r="J72" s="171" t="s">
        <v>176</v>
      </c>
      <c r="K72" s="171" t="s">
        <v>623</v>
      </c>
    </row>
    <row r="73" spans="1:11">
      <c r="A73" s="91" t="s">
        <v>200</v>
      </c>
      <c r="B73" s="90" t="str">
        <f>'Методика оценки'!K291</f>
        <v>Наличие оборудованного процедурного кабинета</v>
      </c>
      <c r="C73" s="95" t="s">
        <v>472</v>
      </c>
      <c r="D73" s="80" t="s">
        <v>176</v>
      </c>
      <c r="E73" s="80" t="s">
        <v>176</v>
      </c>
      <c r="F73" s="80" t="s">
        <v>176</v>
      </c>
      <c r="G73" s="80" t="s">
        <v>176</v>
      </c>
      <c r="H73" s="80" t="s">
        <v>176</v>
      </c>
      <c r="I73" s="80" t="s">
        <v>176</v>
      </c>
      <c r="J73" s="171" t="s">
        <v>176</v>
      </c>
      <c r="K73" s="171" t="s">
        <v>623</v>
      </c>
    </row>
    <row r="74" spans="1:11">
      <c r="A74" s="91" t="s">
        <v>201</v>
      </c>
      <c r="B74" s="90" t="str">
        <f>'Методика оценки'!K294</f>
        <v>Наличие оборудованного изолятора</v>
      </c>
      <c r="C74" s="95" t="s">
        <v>473</v>
      </c>
      <c r="D74" s="80" t="s">
        <v>176</v>
      </c>
      <c r="E74" s="80" t="s">
        <v>176</v>
      </c>
      <c r="F74" s="80" t="s">
        <v>176</v>
      </c>
      <c r="G74" s="80" t="s">
        <v>176</v>
      </c>
      <c r="H74" s="80" t="s">
        <v>176</v>
      </c>
      <c r="I74" s="80" t="s">
        <v>176</v>
      </c>
      <c r="J74" s="171" t="s">
        <v>176</v>
      </c>
      <c r="K74" s="171" t="s">
        <v>623</v>
      </c>
    </row>
    <row r="75" spans="1:11">
      <c r="A75" s="91" t="s">
        <v>202</v>
      </c>
      <c r="B75" s="90" t="str">
        <f>'Методика оценки'!K297</f>
        <v>Наличие специального оборудованного кабинета педагога-психолога</v>
      </c>
      <c r="C75" s="95" t="s">
        <v>474</v>
      </c>
      <c r="D75" s="80" t="s">
        <v>176</v>
      </c>
      <c r="E75" s="80" t="s">
        <v>176</v>
      </c>
      <c r="F75" s="80" t="s">
        <v>176</v>
      </c>
      <c r="G75" s="80" t="s">
        <v>176</v>
      </c>
      <c r="H75" s="80" t="s">
        <v>176</v>
      </c>
      <c r="I75" s="80" t="s">
        <v>176</v>
      </c>
      <c r="J75" s="171" t="s">
        <v>176</v>
      </c>
      <c r="K75" s="171" t="s">
        <v>176</v>
      </c>
    </row>
    <row r="76" spans="1:11">
      <c r="A76" s="91" t="s">
        <v>203</v>
      </c>
      <c r="B76" s="90" t="str">
        <f>'Методика оценки'!K300</f>
        <v>Наличие специального оборудованного кабинета учителя-логопеда</v>
      </c>
      <c r="C76" s="95" t="s">
        <v>475</v>
      </c>
      <c r="D76" s="80" t="s">
        <v>176</v>
      </c>
      <c r="E76" s="80" t="s">
        <v>176</v>
      </c>
      <c r="F76" s="80" t="s">
        <v>176</v>
      </c>
      <c r="G76" s="80" t="s">
        <v>176</v>
      </c>
      <c r="H76" s="80" t="s">
        <v>176</v>
      </c>
      <c r="I76" s="80" t="s">
        <v>176</v>
      </c>
      <c r="J76" s="171" t="s">
        <v>176</v>
      </c>
      <c r="K76" s="171" t="s">
        <v>176</v>
      </c>
    </row>
    <row r="77" spans="1:11">
      <c r="A77" s="91" t="s">
        <v>204</v>
      </c>
      <c r="B77" s="90" t="str">
        <f>'Методика оценки'!K307</f>
        <v>Оценка обеспеченности ДОО игрушками, указанная в Акте проверки готовности ДОО к 2014-2015 учебному году</v>
      </c>
      <c r="C77" s="95" t="s">
        <v>476</v>
      </c>
      <c r="D77" s="80" t="s">
        <v>380</v>
      </c>
      <c r="E77" s="80" t="s">
        <v>380</v>
      </c>
      <c r="F77" s="80" t="s">
        <v>380</v>
      </c>
      <c r="G77" s="80" t="s">
        <v>734</v>
      </c>
      <c r="H77" s="80" t="s">
        <v>380</v>
      </c>
      <c r="I77" s="80" t="s">
        <v>380</v>
      </c>
      <c r="J77" s="171" t="s">
        <v>380</v>
      </c>
      <c r="K77" s="171" t="s">
        <v>380</v>
      </c>
    </row>
    <row r="78" spans="1:11" ht="30">
      <c r="A78" s="91" t="s">
        <v>205</v>
      </c>
      <c r="B78" s="90" t="str">
        <f>'Методика оценки'!C312</f>
        <v>Оценка обеспеченности ДОО игрушками и дидактическими материалами, указанная в Акте проверки готовности ДОО к 2014-2015 учебному году</v>
      </c>
      <c r="C78" s="95" t="s">
        <v>477</v>
      </c>
      <c r="D78" s="80" t="s">
        <v>380</v>
      </c>
      <c r="E78" s="80" t="s">
        <v>380</v>
      </c>
      <c r="F78" s="80" t="s">
        <v>380</v>
      </c>
      <c r="G78" s="80" t="s">
        <v>734</v>
      </c>
      <c r="H78" s="80" t="s">
        <v>380</v>
      </c>
      <c r="I78" s="80" t="s">
        <v>380</v>
      </c>
      <c r="J78" s="171" t="s">
        <v>380</v>
      </c>
      <c r="K78" s="171" t="s">
        <v>380</v>
      </c>
    </row>
    <row r="79" spans="1:11">
      <c r="A79" s="91" t="s">
        <v>206</v>
      </c>
      <c r="B79" s="90" t="str">
        <f>'Методика оценки'!K317</f>
        <v>Оценка состояние пищеблока, указанная в Акте проверки готовности ДОО к 2014-2015 учебному году</v>
      </c>
      <c r="C79" s="95" t="s">
        <v>478</v>
      </c>
      <c r="D79" s="80" t="s">
        <v>383</v>
      </c>
      <c r="E79" s="80" t="s">
        <v>383</v>
      </c>
      <c r="F79" s="80" t="s">
        <v>383</v>
      </c>
      <c r="G79" s="80" t="s">
        <v>380</v>
      </c>
      <c r="H79" s="80" t="s">
        <v>383</v>
      </c>
      <c r="I79" s="80" t="s">
        <v>380</v>
      </c>
      <c r="J79" s="171" t="s">
        <v>383</v>
      </c>
      <c r="K79" s="171" t="s">
        <v>380</v>
      </c>
    </row>
    <row r="80" spans="1:11">
      <c r="A80" s="91" t="s">
        <v>207</v>
      </c>
      <c r="B80" s="90" t="str">
        <f>'Методика оценки'!K323</f>
        <v>Среднемесячная заработная плата педагогических работников ДОО</v>
      </c>
      <c r="C80" s="95" t="s">
        <v>479</v>
      </c>
      <c r="D80" s="80">
        <v>16787</v>
      </c>
      <c r="E80" s="80">
        <v>16787</v>
      </c>
      <c r="F80" s="80">
        <v>16787</v>
      </c>
      <c r="G80" s="80">
        <v>16787</v>
      </c>
      <c r="H80" s="80">
        <v>16787</v>
      </c>
      <c r="I80" s="80">
        <v>16787</v>
      </c>
      <c r="J80" s="171">
        <v>16787</v>
      </c>
      <c r="K80" s="171">
        <v>16787</v>
      </c>
    </row>
    <row r="81" spans="1:11">
      <c r="A81" s="91" t="s">
        <v>208</v>
      </c>
      <c r="B81" s="90" t="str">
        <f>'Методика оценки'!K324</f>
        <v>Среднемесячная заработная плата в сфере дошкольного образования в Чеченской Республике</v>
      </c>
      <c r="C81" s="95" t="s">
        <v>480</v>
      </c>
      <c r="D81" s="80">
        <v>16787</v>
      </c>
      <c r="E81" s="80">
        <v>16787</v>
      </c>
      <c r="F81" s="80">
        <v>16787</v>
      </c>
      <c r="G81" s="80">
        <v>16787</v>
      </c>
      <c r="H81" s="80">
        <v>16787</v>
      </c>
      <c r="I81" s="80">
        <v>16787</v>
      </c>
      <c r="J81" s="80">
        <v>16787</v>
      </c>
      <c r="K81" s="80">
        <v>16787</v>
      </c>
    </row>
    <row r="82" spans="1:11">
      <c r="A82" s="91" t="s">
        <v>209</v>
      </c>
      <c r="B82" s="90" t="str">
        <f>'Методика оценки'!K327</f>
        <v>Средний размер родительской платы за услуги данного ДОО</v>
      </c>
      <c r="C82" s="95" t="s">
        <v>481</v>
      </c>
      <c r="D82" s="80">
        <v>1500</v>
      </c>
      <c r="E82" s="80">
        <v>1500</v>
      </c>
      <c r="F82" s="80">
        <v>1500</v>
      </c>
      <c r="G82" s="80">
        <v>1000</v>
      </c>
      <c r="H82" s="80">
        <v>1500</v>
      </c>
      <c r="I82" s="80">
        <v>1500</v>
      </c>
      <c r="J82" s="171">
        <v>1500</v>
      </c>
      <c r="K82" s="171">
        <v>1250</v>
      </c>
    </row>
    <row r="83" spans="1:11">
      <c r="A83" s="91" t="s">
        <v>210</v>
      </c>
      <c r="B83" s="90" t="str">
        <f>'Методика оценки'!K328</f>
        <v>Средний размер родительской платы за услуги ДОО в Чеченской Республике</v>
      </c>
      <c r="C83" s="95" t="s">
        <v>482</v>
      </c>
      <c r="D83" s="80">
        <v>1500</v>
      </c>
      <c r="E83" s="80">
        <v>1500</v>
      </c>
      <c r="F83" s="80">
        <v>1500</v>
      </c>
      <c r="G83" s="80">
        <v>1500</v>
      </c>
      <c r="H83" s="80">
        <v>1500</v>
      </c>
      <c r="I83" s="80">
        <v>1500</v>
      </c>
      <c r="J83" s="171">
        <v>1500</v>
      </c>
      <c r="K83" s="171">
        <v>1500</v>
      </c>
    </row>
    <row r="84" spans="1:11">
      <c r="A84" s="91" t="s">
        <v>211</v>
      </c>
      <c r="B84" s="90" t="str">
        <f>'Методика оценки'!K331</f>
        <v>Расходы на средства обучения:</v>
      </c>
      <c r="C84" s="95" t="s">
        <v>483</v>
      </c>
      <c r="D84" s="80">
        <v>484900</v>
      </c>
      <c r="E84" s="80">
        <v>330800</v>
      </c>
      <c r="F84" s="80">
        <v>332600</v>
      </c>
      <c r="G84" s="80">
        <v>809800</v>
      </c>
      <c r="H84" s="80">
        <v>638600</v>
      </c>
      <c r="I84" s="80">
        <v>334300</v>
      </c>
      <c r="J84" s="171">
        <v>376600</v>
      </c>
      <c r="K84" s="171">
        <v>12681012</v>
      </c>
    </row>
    <row r="85" spans="1:11">
      <c r="A85" s="91" t="s">
        <v>212</v>
      </c>
      <c r="B85" s="91" t="str">
        <f>'Методика оценки'!K335</f>
        <v>Общий объём доходов от оказания дополнительных платных услуг</v>
      </c>
      <c r="C85" s="95" t="s">
        <v>484</v>
      </c>
      <c r="D85" s="80">
        <v>0</v>
      </c>
      <c r="E85" s="80">
        <v>0</v>
      </c>
      <c r="F85" s="80">
        <v>0</v>
      </c>
      <c r="G85" s="80">
        <v>0</v>
      </c>
      <c r="H85" s="80">
        <v>0</v>
      </c>
      <c r="I85" s="80">
        <v>0</v>
      </c>
      <c r="J85" s="171" t="s">
        <v>734</v>
      </c>
      <c r="K85" s="171">
        <v>0</v>
      </c>
    </row>
    <row r="86" spans="1:11">
      <c r="A86" s="91" t="s">
        <v>213</v>
      </c>
      <c r="B86" s="90" t="str">
        <f>'Методика оценки'!K342</f>
        <v>Ссылка на официальный сайт ДОО</v>
      </c>
      <c r="C86" s="95" t="s">
        <v>485</v>
      </c>
      <c r="D86" s="80" t="s">
        <v>623</v>
      </c>
      <c r="E86" s="80" t="s">
        <v>623</v>
      </c>
      <c r="F86" s="80" t="s">
        <v>623</v>
      </c>
      <c r="G86" s="80" t="s">
        <v>623</v>
      </c>
      <c r="H86" s="80" t="s">
        <v>623</v>
      </c>
      <c r="I86" s="80" t="s">
        <v>623</v>
      </c>
      <c r="J86" s="171" t="s">
        <v>764</v>
      </c>
      <c r="K86" s="171" t="s">
        <v>623</v>
      </c>
    </row>
    <row r="87" spans="1:11">
      <c r="A87" s="106" t="s">
        <v>214</v>
      </c>
      <c r="B87" s="107" t="str">
        <f>'Методика оценки'!K345</f>
        <v>Ссылка на страницу официального сайта ДОО, содержащую учредительную и контактную информацию:</v>
      </c>
      <c r="C87" s="108" t="s">
        <v>486</v>
      </c>
      <c r="D87" s="109"/>
      <c r="E87" s="109"/>
      <c r="F87" s="109"/>
      <c r="G87" s="109"/>
      <c r="H87" s="109"/>
      <c r="I87" s="109"/>
      <c r="J87" s="173"/>
      <c r="K87" s="173"/>
    </row>
    <row r="88" spans="1:11">
      <c r="A88" s="91"/>
      <c r="B88" s="92" t="str">
        <f>'Методика оценки'!K346</f>
        <v>о дате создания ДОО</v>
      </c>
      <c r="C88" s="96" t="str">
        <f>'Методика оценки'!J346</f>
        <v>ИД85.1</v>
      </c>
      <c r="D88" s="99" t="s">
        <v>623</v>
      </c>
      <c r="E88" s="99" t="s">
        <v>623</v>
      </c>
      <c r="F88" s="99" t="s">
        <v>623</v>
      </c>
      <c r="G88" s="99" t="s">
        <v>734</v>
      </c>
      <c r="H88" s="99" t="s">
        <v>623</v>
      </c>
      <c r="I88" s="99" t="s">
        <v>623</v>
      </c>
      <c r="J88" s="174" t="s">
        <v>764</v>
      </c>
      <c r="K88" s="174" t="s">
        <v>623</v>
      </c>
    </row>
    <row r="89" spans="1:11">
      <c r="A89" s="91"/>
      <c r="B89" s="92" t="str">
        <f>'Методика оценки'!K349</f>
        <v>об учредителях ДОО</v>
      </c>
      <c r="C89" s="96" t="str">
        <f>'Методика оценки'!J349</f>
        <v>ИД85.2</v>
      </c>
      <c r="D89" s="99" t="s">
        <v>623</v>
      </c>
      <c r="E89" s="99" t="s">
        <v>623</v>
      </c>
      <c r="F89" s="99" t="s">
        <v>623</v>
      </c>
      <c r="G89" s="99" t="s">
        <v>623</v>
      </c>
      <c r="H89" s="99" t="s">
        <v>623</v>
      </c>
      <c r="I89" s="99" t="s">
        <v>623</v>
      </c>
      <c r="J89" s="174" t="s">
        <v>764</v>
      </c>
      <c r="K89" s="174" t="s">
        <v>623</v>
      </c>
    </row>
    <row r="90" spans="1:11">
      <c r="A90" s="91"/>
      <c r="B90" s="92" t="str">
        <f>'Методика оценки'!K352</f>
        <v>о месте нахождения ДОО</v>
      </c>
      <c r="C90" s="96" t="str">
        <f>'Методика оценки'!J352</f>
        <v>ИД85.3</v>
      </c>
      <c r="D90" s="99" t="s">
        <v>623</v>
      </c>
      <c r="E90" s="99" t="s">
        <v>623</v>
      </c>
      <c r="F90" s="99" t="s">
        <v>623</v>
      </c>
      <c r="G90" s="99" t="s">
        <v>623</v>
      </c>
      <c r="H90" s="99" t="s">
        <v>623</v>
      </c>
      <c r="I90" s="99" t="s">
        <v>623</v>
      </c>
      <c r="J90" s="174" t="s">
        <v>764</v>
      </c>
      <c r="K90" s="174" t="s">
        <v>623</v>
      </c>
    </row>
    <row r="91" spans="1:11">
      <c r="A91" s="91"/>
      <c r="B91" s="92" t="str">
        <f>'Методика оценки'!K355</f>
        <v>о графике работы ДОО</v>
      </c>
      <c r="C91" s="96" t="str">
        <f>'Методика оценки'!J355</f>
        <v>ИД85.4</v>
      </c>
      <c r="D91" s="99" t="s">
        <v>623</v>
      </c>
      <c r="E91" s="99" t="s">
        <v>623</v>
      </c>
      <c r="F91" s="99" t="s">
        <v>623</v>
      </c>
      <c r="G91" s="99" t="s">
        <v>623</v>
      </c>
      <c r="H91" s="99" t="s">
        <v>623</v>
      </c>
      <c r="I91" s="99" t="s">
        <v>623</v>
      </c>
      <c r="J91" s="174" t="s">
        <v>764</v>
      </c>
      <c r="K91" s="174" t="s">
        <v>623</v>
      </c>
    </row>
    <row r="92" spans="1:11">
      <c r="A92" s="91"/>
      <c r="B92" s="92" t="str">
        <f>'Методика оценки'!K358</f>
        <v>контактной информации ДОО (телефона, электронной почты)</v>
      </c>
      <c r="C92" s="96" t="str">
        <f>'Методика оценки'!J358</f>
        <v>ИД85.5</v>
      </c>
      <c r="D92" s="99" t="s">
        <v>623</v>
      </c>
      <c r="E92" s="99" t="s">
        <v>623</v>
      </c>
      <c r="F92" s="99" t="s">
        <v>623</v>
      </c>
      <c r="G92" s="99" t="s">
        <v>623</v>
      </c>
      <c r="H92" s="99" t="s">
        <v>623</v>
      </c>
      <c r="I92" s="99" t="s">
        <v>623</v>
      </c>
      <c r="J92" s="174" t="s">
        <v>764</v>
      </c>
      <c r="K92" s="174" t="s">
        <v>623</v>
      </c>
    </row>
    <row r="93" spans="1:11">
      <c r="A93" s="91" t="s">
        <v>215</v>
      </c>
      <c r="B93" s="90" t="str">
        <f>'Методика оценки'!K361</f>
        <v>Ссылка на страницу официального сайта ДОО, содержащую сведения о педагогических работниках ДОО</v>
      </c>
      <c r="C93" s="95" t="s">
        <v>487</v>
      </c>
      <c r="D93" s="80" t="s">
        <v>623</v>
      </c>
      <c r="E93" s="80" t="s">
        <v>623</v>
      </c>
      <c r="F93" s="80" t="s">
        <v>623</v>
      </c>
      <c r="G93" s="80" t="s">
        <v>623</v>
      </c>
      <c r="H93" s="80" t="s">
        <v>176</v>
      </c>
      <c r="I93" s="80" t="s">
        <v>176</v>
      </c>
      <c r="J93" s="171" t="s">
        <v>764</v>
      </c>
      <c r="K93" s="171" t="s">
        <v>623</v>
      </c>
    </row>
    <row r="94" spans="1:11">
      <c r="A94" s="106" t="s">
        <v>216</v>
      </c>
      <c r="B94" s="107" t="str">
        <f>'Методика оценки'!K364</f>
        <v>Ссылка на страницу официального сайта ДОО, содержащую информацию о системе управления:</v>
      </c>
      <c r="C94" s="108" t="s">
        <v>488</v>
      </c>
      <c r="D94" s="109"/>
      <c r="E94" s="109"/>
      <c r="F94" s="109"/>
      <c r="G94" s="109"/>
      <c r="H94" s="109"/>
      <c r="I94" s="109"/>
      <c r="J94" s="173"/>
      <c r="K94" s="173"/>
    </row>
    <row r="95" spans="1:11">
      <c r="A95" s="91"/>
      <c r="B95" s="92" t="str">
        <f>'Методика оценки'!K365</f>
        <v>об органах управления</v>
      </c>
      <c r="C95" s="96" t="str">
        <f>'Методика оценки'!J365</f>
        <v>ИД87.1</v>
      </c>
      <c r="D95" s="99" t="s">
        <v>623</v>
      </c>
      <c r="E95" s="99" t="s">
        <v>623</v>
      </c>
      <c r="F95" s="99" t="s">
        <v>623</v>
      </c>
      <c r="G95" s="99" t="s">
        <v>176</v>
      </c>
      <c r="H95" s="99" t="s">
        <v>176</v>
      </c>
      <c r="I95" s="99" t="s">
        <v>176</v>
      </c>
      <c r="J95" s="174" t="s">
        <v>764</v>
      </c>
      <c r="K95" s="174" t="s">
        <v>623</v>
      </c>
    </row>
    <row r="96" spans="1:11">
      <c r="A96" s="91"/>
      <c r="B96" s="92" t="str">
        <f>'Методика оценки'!K368</f>
        <v>о руководителях органов управления</v>
      </c>
      <c r="C96" s="96" t="str">
        <f>'Методика оценки'!J368</f>
        <v>ИД87.2</v>
      </c>
      <c r="D96" s="99" t="s">
        <v>623</v>
      </c>
      <c r="E96" s="99" t="s">
        <v>623</v>
      </c>
      <c r="F96" s="99" t="s">
        <v>623</v>
      </c>
      <c r="G96" s="99" t="s">
        <v>176</v>
      </c>
      <c r="H96" s="99" t="s">
        <v>176</v>
      </c>
      <c r="I96" s="99" t="s">
        <v>176</v>
      </c>
      <c r="J96" s="174" t="s">
        <v>764</v>
      </c>
      <c r="K96" s="174" t="s">
        <v>623</v>
      </c>
    </row>
    <row r="97" spans="1:11" ht="30">
      <c r="A97" s="91" t="s">
        <v>217</v>
      </c>
      <c r="B97" s="90" t="str">
        <f>'Методика оценки'!K371</f>
        <v>Ссылка на страницу официального сайта ДОО, содержащую отчет о результатах самообследования ДОО, подписанный руководителем ДОО и заверенный печатью</v>
      </c>
      <c r="C97" s="95" t="s">
        <v>489</v>
      </c>
      <c r="D97" s="80" t="s">
        <v>176</v>
      </c>
      <c r="E97" s="80" t="s">
        <v>176</v>
      </c>
      <c r="F97" s="80" t="s">
        <v>176</v>
      </c>
      <c r="G97" s="80" t="s">
        <v>176</v>
      </c>
      <c r="H97" s="80" t="s">
        <v>176</v>
      </c>
      <c r="I97" s="80" t="s">
        <v>176</v>
      </c>
      <c r="J97" s="171" t="s">
        <v>734</v>
      </c>
      <c r="K97" s="171" t="s">
        <v>176</v>
      </c>
    </row>
    <row r="98" spans="1:11" ht="30">
      <c r="A98" s="91" t="s">
        <v>218</v>
      </c>
      <c r="B98" s="90" t="str">
        <f>'Методика оценки'!K374</f>
        <v>Ссылка на страницу официального сайта ДОО, содержащую информацию о материально-технического обеспечении образовательной деятельности в ДОО.</v>
      </c>
      <c r="C98" s="95" t="s">
        <v>490</v>
      </c>
      <c r="D98" s="80" t="s">
        <v>176</v>
      </c>
      <c r="E98" s="80" t="s">
        <v>176</v>
      </c>
      <c r="F98" s="80" t="s">
        <v>176</v>
      </c>
      <c r="G98" s="80" t="s">
        <v>176</v>
      </c>
      <c r="H98" s="80" t="s">
        <v>176</v>
      </c>
      <c r="I98" s="80" t="s">
        <v>176</v>
      </c>
      <c r="J98" s="171" t="s">
        <v>176</v>
      </c>
      <c r="K98" s="171" t="s">
        <v>176</v>
      </c>
    </row>
    <row r="99" spans="1:11" ht="30">
      <c r="A99" s="106" t="s">
        <v>219</v>
      </c>
      <c r="B99" s="107" t="str">
        <f>'Методика оценки'!K377</f>
        <v>Ссылка на страницу официального сайта ДОО, содержащую информацию об образовательном процессе и методических материалах:</v>
      </c>
      <c r="C99" s="108" t="s">
        <v>491</v>
      </c>
      <c r="D99" s="109"/>
      <c r="E99" s="109"/>
      <c r="F99" s="109"/>
      <c r="G99" s="109"/>
      <c r="H99" s="109"/>
      <c r="I99" s="109"/>
      <c r="J99" s="173"/>
      <c r="K99" s="173"/>
    </row>
    <row r="100" spans="1:11">
      <c r="A100" s="91"/>
      <c r="B100" s="92" t="str">
        <f>'Методика оценки'!K378</f>
        <v>образовательную программу ДОО</v>
      </c>
      <c r="C100" s="96" t="str">
        <f>'Методика оценки'!J378</f>
        <v>ИД90.1</v>
      </c>
      <c r="D100" s="99" t="s">
        <v>176</v>
      </c>
      <c r="E100" s="99" t="s">
        <v>176</v>
      </c>
      <c r="F100" s="99" t="s">
        <v>176</v>
      </c>
      <c r="G100" s="99" t="s">
        <v>176</v>
      </c>
      <c r="H100" s="99" t="s">
        <v>176</v>
      </c>
      <c r="I100" s="99" t="s">
        <v>623</v>
      </c>
      <c r="J100" s="174" t="s">
        <v>176</v>
      </c>
      <c r="K100" s="174" t="s">
        <v>623</v>
      </c>
    </row>
    <row r="101" spans="1:11">
      <c r="A101" s="91"/>
      <c r="B101" s="92" t="str">
        <f>'Методика оценки'!K381</f>
        <v>календарный учебный график ДОО</v>
      </c>
      <c r="C101" s="96" t="str">
        <f>'Методика оценки'!J381</f>
        <v>ИД90.2</v>
      </c>
      <c r="D101" s="99" t="s">
        <v>623</v>
      </c>
      <c r="E101" s="99" t="s">
        <v>623</v>
      </c>
      <c r="F101" s="99" t="s">
        <v>623</v>
      </c>
      <c r="G101" s="99" t="s">
        <v>176</v>
      </c>
      <c r="H101" s="99" t="s">
        <v>176</v>
      </c>
      <c r="I101" s="99" t="s">
        <v>623</v>
      </c>
      <c r="J101" s="174" t="s">
        <v>176</v>
      </c>
      <c r="K101" s="174" t="s">
        <v>623</v>
      </c>
    </row>
    <row r="102" spans="1:11">
      <c r="A102" s="91"/>
      <c r="B102" s="92" t="str">
        <f>'Методика оценки'!K384</f>
        <v>методические материалы ДОО</v>
      </c>
      <c r="C102" s="96" t="str">
        <f>'Методика оценки'!J384</f>
        <v>ИД90.3</v>
      </c>
      <c r="D102" s="99" t="s">
        <v>176</v>
      </c>
      <c r="E102" s="99" t="s">
        <v>176</v>
      </c>
      <c r="F102" s="99" t="s">
        <v>176</v>
      </c>
      <c r="G102" s="99" t="s">
        <v>623</v>
      </c>
      <c r="H102" s="99" t="s">
        <v>176</v>
      </c>
      <c r="I102" s="99" t="s">
        <v>623</v>
      </c>
      <c r="J102" s="174" t="s">
        <v>176</v>
      </c>
      <c r="K102" s="174" t="s">
        <v>623</v>
      </c>
    </row>
    <row r="103" spans="1:11" ht="30">
      <c r="A103" s="91" t="s">
        <v>220</v>
      </c>
      <c r="B103" s="90" t="str">
        <f>'Методика оценки'!K387</f>
        <v>Ссылка на страницу официального сайта ДОО, содержащую информацию о предписаниях надзорных органов, отчетов об исполнении таких предписаний.</v>
      </c>
      <c r="C103" s="95" t="s">
        <v>492</v>
      </c>
      <c r="D103" s="80" t="s">
        <v>176</v>
      </c>
      <c r="E103" s="80" t="s">
        <v>176</v>
      </c>
      <c r="F103" s="80" t="s">
        <v>176</v>
      </c>
      <c r="G103" s="80" t="s">
        <v>176</v>
      </c>
      <c r="H103" s="80" t="s">
        <v>176</v>
      </c>
      <c r="I103" s="80" t="s">
        <v>176</v>
      </c>
      <c r="J103" s="171" t="s">
        <v>176</v>
      </c>
      <c r="K103" s="171" t="s">
        <v>176</v>
      </c>
    </row>
    <row r="104" spans="1:11" ht="30">
      <c r="A104" s="91" t="s">
        <v>221</v>
      </c>
      <c r="B104" s="90" t="str">
        <f>'Методика оценки'!K390</f>
        <v>Ссылка на страницу официального сайта ДОО, содержащую электронную форму обратной связи (для отправки жалоб, предложений и пр.)</v>
      </c>
      <c r="C104" s="95" t="s">
        <v>493</v>
      </c>
      <c r="D104" s="80" t="s">
        <v>623</v>
      </c>
      <c r="E104" s="80" t="s">
        <v>623</v>
      </c>
      <c r="F104" s="80" t="s">
        <v>623</v>
      </c>
      <c r="G104" s="80" t="s">
        <v>623</v>
      </c>
      <c r="H104" s="80" t="s">
        <v>176</v>
      </c>
      <c r="I104" s="80" t="s">
        <v>623</v>
      </c>
      <c r="J104" s="171" t="s">
        <v>764</v>
      </c>
      <c r="K104" s="171" t="s">
        <v>623</v>
      </c>
    </row>
    <row r="105" spans="1:11">
      <c r="A105" s="91" t="s">
        <v>222</v>
      </c>
      <c r="B105" s="90" t="str">
        <f>'Методика оценки'!K393</f>
        <v>Ссылка на страницу официального сайта ДОО, содержащую ежегодный публичный доклад ДОО</v>
      </c>
      <c r="C105" s="95" t="s">
        <v>494</v>
      </c>
      <c r="D105" s="80" t="s">
        <v>176</v>
      </c>
      <c r="E105" s="80" t="s">
        <v>176</v>
      </c>
      <c r="F105" s="80" t="s">
        <v>176</v>
      </c>
      <c r="G105" s="80" t="s">
        <v>176</v>
      </c>
      <c r="H105" s="80" t="s">
        <v>176</v>
      </c>
      <c r="I105" s="80" t="s">
        <v>623</v>
      </c>
      <c r="J105" s="171" t="s">
        <v>176</v>
      </c>
      <c r="K105" s="171" t="s">
        <v>623</v>
      </c>
    </row>
    <row r="106" spans="1:11">
      <c r="A106" s="91" t="s">
        <v>223</v>
      </c>
      <c r="B106" s="90" t="str">
        <f>'Методика оценки'!K396</f>
        <v>Используемые дополнительные формы информирования родителей:</v>
      </c>
      <c r="C106" s="95" t="s">
        <v>495</v>
      </c>
      <c r="D106" s="80">
        <v>6</v>
      </c>
      <c r="E106" s="80">
        <v>6</v>
      </c>
      <c r="F106" s="80">
        <v>6</v>
      </c>
      <c r="G106" s="80">
        <v>7</v>
      </c>
      <c r="H106" s="80">
        <v>1</v>
      </c>
      <c r="I106" s="80">
        <v>8</v>
      </c>
      <c r="J106" s="171">
        <v>5</v>
      </c>
      <c r="K106" s="171">
        <v>6</v>
      </c>
    </row>
    <row r="107" spans="1:11">
      <c r="A107" s="91" t="s">
        <v>224</v>
      </c>
      <c r="B107" s="90" t="str">
        <f>'Методика оценки'!K406</f>
        <v>Наличие локальных актов ДОО по государственно-общественному  управлению</v>
      </c>
      <c r="C107" s="95" t="s">
        <v>496</v>
      </c>
      <c r="D107" s="80" t="s">
        <v>623</v>
      </c>
      <c r="E107" s="80" t="s">
        <v>623</v>
      </c>
      <c r="F107" s="80" t="s">
        <v>623</v>
      </c>
      <c r="G107" s="80" t="s">
        <v>623</v>
      </c>
      <c r="H107" s="80" t="s">
        <v>734</v>
      </c>
      <c r="I107" s="80" t="s">
        <v>734</v>
      </c>
      <c r="J107" s="171" t="s">
        <v>176</v>
      </c>
      <c r="K107" s="171" t="s">
        <v>623</v>
      </c>
    </row>
    <row r="108" spans="1:11">
      <c r="A108" s="91" t="s">
        <v>225</v>
      </c>
      <c r="B108" s="90" t="str">
        <f>'Методика оценки'!K409</f>
        <v>Наличие подписанного руководителем ДОО и заверенного печатью отчета самообследования ДОО</v>
      </c>
      <c r="C108" s="95" t="s">
        <v>497</v>
      </c>
      <c r="D108" s="80" t="s">
        <v>176</v>
      </c>
      <c r="E108" s="80" t="s">
        <v>176</v>
      </c>
      <c r="F108" s="80" t="s">
        <v>176</v>
      </c>
      <c r="G108" s="80" t="s">
        <v>623</v>
      </c>
      <c r="H108" s="80" t="s">
        <v>176</v>
      </c>
      <c r="I108" s="80" t="s">
        <v>623</v>
      </c>
      <c r="J108" s="171" t="s">
        <v>176</v>
      </c>
      <c r="K108" s="171" t="s">
        <v>176</v>
      </c>
    </row>
    <row r="109" spans="1:11">
      <c r="A109" s="91" t="s">
        <v>226</v>
      </c>
      <c r="B109" s="90" t="str">
        <f>'Методика оценки'!K412</f>
        <v>Наличие долгосрочной программы развития ДОО (от 3 до 5 лет)</v>
      </c>
      <c r="C109" s="95" t="s">
        <v>498</v>
      </c>
      <c r="D109" s="80" t="s">
        <v>176</v>
      </c>
      <c r="E109" s="80" t="s">
        <v>176</v>
      </c>
      <c r="F109" s="80" t="s">
        <v>176</v>
      </c>
      <c r="G109" s="80" t="s">
        <v>623</v>
      </c>
      <c r="H109" s="80" t="s">
        <v>176</v>
      </c>
      <c r="I109" s="80" t="s">
        <v>623</v>
      </c>
      <c r="J109" s="171" t="s">
        <v>764</v>
      </c>
      <c r="K109" s="171" t="s">
        <v>623</v>
      </c>
    </row>
    <row r="110" spans="1:11">
      <c r="A110" s="91" t="s">
        <v>227</v>
      </c>
      <c r="B110" s="90" t="str">
        <f>'Методика оценки'!K415</f>
        <v>Является ли ДОО экспериментальной площадкой федерального, регионального или муниципального уровня</v>
      </c>
      <c r="C110" s="95" t="s">
        <v>499</v>
      </c>
      <c r="D110" s="83" t="s">
        <v>176</v>
      </c>
      <c r="E110" s="83" t="s">
        <v>176</v>
      </c>
      <c r="F110" s="83" t="s">
        <v>176</v>
      </c>
      <c r="G110" s="83" t="s">
        <v>176</v>
      </c>
      <c r="H110" s="83" t="s">
        <v>734</v>
      </c>
      <c r="I110" s="83" t="s">
        <v>176</v>
      </c>
      <c r="J110" s="172" t="s">
        <v>176</v>
      </c>
      <c r="K110" s="172" t="s">
        <v>176</v>
      </c>
    </row>
    <row r="111" spans="1:11">
      <c r="A111" s="91" t="s">
        <v>228</v>
      </c>
      <c r="B111" s="90" t="str">
        <f>'Методика оценки'!K420</f>
        <v>Участие ДОО в конкурсах  федерального, регионального и муниципального уровня</v>
      </c>
      <c r="C111" s="95" t="s">
        <v>500</v>
      </c>
      <c r="D111" s="83" t="s">
        <v>360</v>
      </c>
      <c r="E111" s="83" t="s">
        <v>359</v>
      </c>
      <c r="F111" s="83" t="s">
        <v>359</v>
      </c>
      <c r="G111" s="83" t="s">
        <v>359</v>
      </c>
      <c r="H111" s="83" t="s">
        <v>734</v>
      </c>
      <c r="I111" s="83" t="s">
        <v>734</v>
      </c>
      <c r="J111" s="172" t="s">
        <v>734</v>
      </c>
      <c r="K111" s="172" t="s">
        <v>360</v>
      </c>
    </row>
    <row r="112" spans="1:11">
      <c r="A112" s="91" t="s">
        <v>229</v>
      </c>
      <c r="B112" s="90" t="str">
        <f>'Методика оценки'!K425</f>
        <v>Наличие у ДОО призового места или гранта федерального, регионального или муниципального уровня</v>
      </c>
      <c r="C112" s="95" t="s">
        <v>501</v>
      </c>
      <c r="D112" s="83" t="s">
        <v>360</v>
      </c>
      <c r="E112" s="83" t="s">
        <v>359</v>
      </c>
      <c r="F112" s="83" t="s">
        <v>359</v>
      </c>
      <c r="G112" s="83" t="s">
        <v>359</v>
      </c>
      <c r="H112" s="83" t="s">
        <v>360</v>
      </c>
      <c r="I112" s="83" t="s">
        <v>176</v>
      </c>
      <c r="J112" s="172" t="s">
        <v>176</v>
      </c>
      <c r="K112" s="172" t="s">
        <v>176</v>
      </c>
    </row>
    <row r="113" spans="1:11">
      <c r="A113" s="91" t="s">
        <v>230</v>
      </c>
      <c r="B113" s="90" t="str">
        <f>'Методика оценки'!K430</f>
        <v>Количество сотрудников ДОО, переведенных на эффективный контракт</v>
      </c>
      <c r="C113" s="95" t="s">
        <v>502</v>
      </c>
      <c r="D113" s="80">
        <v>0</v>
      </c>
      <c r="E113" s="80">
        <v>0</v>
      </c>
      <c r="F113" s="80">
        <v>0</v>
      </c>
      <c r="G113" s="80">
        <v>0</v>
      </c>
      <c r="H113" s="80" t="s">
        <v>734</v>
      </c>
      <c r="I113" s="80">
        <v>0</v>
      </c>
      <c r="J113" s="171">
        <v>0</v>
      </c>
      <c r="K113" s="171">
        <v>0</v>
      </c>
    </row>
    <row r="114" spans="1:11">
      <c r="A114" s="91" t="s">
        <v>231</v>
      </c>
      <c r="B114" s="90" t="str">
        <f>'Методика оценки'!K431</f>
        <v>Количество сотрудников ДОО</v>
      </c>
      <c r="C114" s="95" t="s">
        <v>503</v>
      </c>
      <c r="D114" s="80">
        <v>31</v>
      </c>
      <c r="E114" s="80">
        <v>19</v>
      </c>
      <c r="F114" s="80">
        <v>20</v>
      </c>
      <c r="G114" s="80">
        <v>31</v>
      </c>
      <c r="H114" s="80">
        <v>58</v>
      </c>
      <c r="I114" s="80">
        <v>33</v>
      </c>
      <c r="J114" s="171">
        <v>20</v>
      </c>
      <c r="K114" s="171">
        <v>32</v>
      </c>
    </row>
    <row r="115" spans="1:11">
      <c r="A115" s="91" t="s">
        <v>627</v>
      </c>
      <c r="B115" s="90" t="str">
        <f>'Методика оценки'!K435</f>
        <v xml:space="preserve">Общий объём кредиторской задолженности у ДОО </v>
      </c>
      <c r="C115" s="95" t="s">
        <v>608</v>
      </c>
      <c r="D115" s="80">
        <v>0</v>
      </c>
      <c r="E115" s="80">
        <v>0</v>
      </c>
      <c r="F115" s="80">
        <v>0</v>
      </c>
      <c r="G115" s="80">
        <v>0</v>
      </c>
      <c r="H115" s="80">
        <v>0</v>
      </c>
      <c r="I115" s="80" t="s">
        <v>734</v>
      </c>
      <c r="J115" s="171">
        <v>0</v>
      </c>
      <c r="K115" s="171">
        <v>0</v>
      </c>
    </row>
    <row r="116" spans="1:11">
      <c r="A116" s="91" t="s">
        <v>628</v>
      </c>
      <c r="B116" s="90" t="str">
        <f>'Методика оценки'!K436</f>
        <v>Общий объём расходов ДОО</v>
      </c>
      <c r="C116" s="95" t="s">
        <v>609</v>
      </c>
      <c r="D116" s="80">
        <v>11991500</v>
      </c>
      <c r="E116" s="80">
        <v>9855196.4700000007</v>
      </c>
      <c r="F116" s="80">
        <v>9940050.7400000002</v>
      </c>
      <c r="G116" s="80">
        <v>18396175.629999999</v>
      </c>
      <c r="H116" s="80">
        <v>202837.3</v>
      </c>
      <c r="I116" s="80">
        <v>11223089</v>
      </c>
      <c r="J116" s="171">
        <v>90766346.670000002</v>
      </c>
      <c r="K116" s="171">
        <v>9631669439</v>
      </c>
    </row>
    <row r="117" spans="1:11">
      <c r="A117" s="91" t="s">
        <v>629</v>
      </c>
      <c r="B117" s="90" t="str">
        <f>'Методика оценки'!K440</f>
        <v>Общий объём просроченной кредиторской задолженности подведомственных</v>
      </c>
      <c r="C117" s="95" t="s">
        <v>610</v>
      </c>
      <c r="D117" s="80">
        <v>0</v>
      </c>
      <c r="E117" s="80">
        <v>0</v>
      </c>
      <c r="F117" s="80">
        <v>0</v>
      </c>
      <c r="G117" s="80">
        <v>0</v>
      </c>
      <c r="H117" s="80">
        <v>0</v>
      </c>
      <c r="I117" s="80">
        <v>0</v>
      </c>
      <c r="J117" s="171">
        <v>0</v>
      </c>
      <c r="K117" s="171">
        <v>0</v>
      </c>
    </row>
    <row r="118" spans="1:11" ht="30">
      <c r="A118" s="91" t="s">
        <v>630</v>
      </c>
      <c r="B118" s="90" t="str">
        <f>'Методика оценки'!K444</f>
        <v>Доля выполненных на 100% показателей, характеризующих качество и объём предоставления услуги в рамках государственного (муниципального) задания (в общем объёме таких показателей)</v>
      </c>
      <c r="C118" s="95" t="s">
        <v>611</v>
      </c>
      <c r="D118" s="80">
        <v>95</v>
      </c>
      <c r="E118" s="80">
        <v>95</v>
      </c>
      <c r="F118" s="80">
        <v>95</v>
      </c>
      <c r="G118" s="80">
        <v>100</v>
      </c>
      <c r="H118" s="80">
        <v>95</v>
      </c>
      <c r="I118" s="80">
        <v>95</v>
      </c>
      <c r="J118" s="171">
        <v>95</v>
      </c>
      <c r="K118" s="171">
        <v>1</v>
      </c>
    </row>
    <row r="119" spans="1:11">
      <c r="A119" s="91" t="s">
        <v>631</v>
      </c>
      <c r="B119" s="90" t="str">
        <f>'Методика оценки'!K447</f>
        <v xml:space="preserve">Количество предписаний надзорных органов </v>
      </c>
      <c r="C119" s="95" t="s">
        <v>612</v>
      </c>
      <c r="D119" s="80">
        <v>2</v>
      </c>
      <c r="E119" s="80">
        <v>2</v>
      </c>
      <c r="F119" s="80">
        <v>2</v>
      </c>
      <c r="G119" s="80">
        <v>2</v>
      </c>
      <c r="H119" s="80">
        <v>0</v>
      </c>
      <c r="I119" s="80">
        <v>2</v>
      </c>
      <c r="J119" s="171">
        <v>0</v>
      </c>
      <c r="K119" s="171">
        <v>2</v>
      </c>
    </row>
    <row r="120" spans="1:11">
      <c r="A120" s="91" t="s">
        <v>632</v>
      </c>
      <c r="B120" s="90" t="str">
        <f>'Методика оценки'!K451</f>
        <v xml:space="preserve">Количество зарегистрированных  жалоб на деятельность ДОО со стороны родителей воспитанников </v>
      </c>
      <c r="C120" s="95" t="s">
        <v>619</v>
      </c>
      <c r="D120" s="80">
        <v>0</v>
      </c>
      <c r="E120" s="80">
        <v>0</v>
      </c>
      <c r="F120" s="80">
        <v>0</v>
      </c>
      <c r="G120" s="80">
        <v>0</v>
      </c>
      <c r="H120" s="80">
        <v>0</v>
      </c>
      <c r="I120" s="80">
        <v>0</v>
      </c>
      <c r="J120" s="171">
        <v>0</v>
      </c>
      <c r="K120" s="171">
        <v>0</v>
      </c>
    </row>
  </sheetData>
  <autoFilter ref="A4:G4"/>
  <conditionalFormatting sqref="D5:K14">
    <cfRule type="containsBlanks" dxfId="12" priority="59">
      <formula>LEN(TRIM(D5))=0</formula>
    </cfRule>
  </conditionalFormatting>
  <conditionalFormatting sqref="D5:K80 D88:K93 D95:K98 D100:K120 D82:K86">
    <cfRule type="containsBlanks" dxfId="11" priority="60">
      <formula>LEN(TRIM(D5))=0</formula>
    </cfRule>
  </conditionalFormatting>
  <conditionalFormatting sqref="D81">
    <cfRule type="containsBlanks" dxfId="10" priority="23">
      <formula>LEN(TRIM(D81))=0</formula>
    </cfRule>
  </conditionalFormatting>
  <conditionalFormatting sqref="E81">
    <cfRule type="containsBlanks" dxfId="9" priority="22">
      <formula>LEN(TRIM(E81))=0</formula>
    </cfRule>
  </conditionalFormatting>
  <conditionalFormatting sqref="F81">
    <cfRule type="containsBlanks" dxfId="8" priority="21">
      <formula>LEN(TRIM(F81))=0</formula>
    </cfRule>
  </conditionalFormatting>
  <conditionalFormatting sqref="G81 J81">
    <cfRule type="containsBlanks" dxfId="7" priority="20">
      <formula>LEN(TRIM(G81))=0</formula>
    </cfRule>
  </conditionalFormatting>
  <conditionalFormatting sqref="H81 K81">
    <cfRule type="containsBlanks" dxfId="6" priority="19">
      <formula>LEN(TRIM(H81))=0</formula>
    </cfRule>
  </conditionalFormatting>
  <conditionalFormatting sqref="I81">
    <cfRule type="containsBlanks" dxfId="5" priority="18">
      <formula>LEN(TRIM(I81))=0</formula>
    </cfRule>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sheetPr>
    <tabColor theme="5" tint="-0.249977111117893"/>
  </sheetPr>
  <dimension ref="A1:C11"/>
  <sheetViews>
    <sheetView workbookViewId="0">
      <selection activeCell="D17" sqref="D17"/>
    </sheetView>
  </sheetViews>
  <sheetFormatPr defaultRowHeight="15"/>
  <cols>
    <col min="1" max="1" width="4.28515625" style="158" customWidth="1"/>
    <col min="2" max="2" width="26.7109375" style="104" customWidth="1"/>
    <col min="3" max="3" width="9.140625" style="105"/>
  </cols>
  <sheetData>
    <row r="1" spans="1:3" ht="15.75">
      <c r="A1" s="101" t="s">
        <v>720</v>
      </c>
    </row>
    <row r="3" spans="1:3" ht="28.5">
      <c r="A3" s="102" t="str">
        <f>'Рейтинг Свод'!A3:A3</f>
        <v>№ п/п</v>
      </c>
      <c r="B3" s="102" t="str">
        <f>'Рейтинг Свод'!B3:B3</f>
        <v>Наименование учреждения</v>
      </c>
      <c r="C3" s="103" t="s">
        <v>761</v>
      </c>
    </row>
    <row r="4" spans="1:3" ht="30">
      <c r="A4" s="90">
        <v>1</v>
      </c>
      <c r="B4" s="90" t="str">
        <f>'ИД Свод'!$J$3</f>
        <v>МБДОУ «Детский сад «Теремок» с. Мескеты»</v>
      </c>
      <c r="C4" s="118">
        <f>SUM('Рейтинг Свод'!K$43:K$70)</f>
        <v>22</v>
      </c>
    </row>
    <row r="5" spans="1:3" ht="30">
      <c r="A5" s="90">
        <v>2</v>
      </c>
      <c r="B5" s="90" t="str">
        <f>'ИД Свод'!$G$3</f>
        <v>МБДОУ «Детский сад «Ласточки» с. Галайты»</v>
      </c>
      <c r="C5" s="118">
        <f>SUM('Рейтинг Свод'!H$43:H$70)</f>
        <v>35.5</v>
      </c>
    </row>
    <row r="6" spans="1:3" ht="45">
      <c r="A6" s="90">
        <v>3</v>
      </c>
      <c r="B6" s="90" t="str">
        <f>'ИД Свод'!$D$3</f>
        <v>МБДОУ «Детский сад № 1 «Ангелочки» с. Ножай-Юрт»</v>
      </c>
      <c r="C6" s="118">
        <f>SUM('Рейтинг Свод'!E$43:E$70)</f>
        <v>42</v>
      </c>
    </row>
    <row r="7" spans="1:3" ht="30">
      <c r="A7" s="90">
        <v>4</v>
      </c>
      <c r="B7" s="90" t="str">
        <f>'ИД Свод'!$H$3</f>
        <v>МБДОУ «Детский сад с. Зандак»</v>
      </c>
      <c r="C7" s="118">
        <f>SUM('Рейтинг Свод'!I$43:I$70)</f>
        <v>42</v>
      </c>
    </row>
    <row r="8" spans="1:3" ht="30">
      <c r="A8" s="90">
        <v>5</v>
      </c>
      <c r="B8" s="90" t="str">
        <f>'ИД Свод'!$I$3</f>
        <v>МБДОУ «Детский сад «Солнышко» с. Саясан»</v>
      </c>
      <c r="C8" s="118">
        <f>SUM('Рейтинг Свод'!J$43:J$70)</f>
        <v>44.5</v>
      </c>
    </row>
    <row r="9" spans="1:3" ht="45">
      <c r="A9" s="90">
        <v>6</v>
      </c>
      <c r="B9" s="90" t="str">
        <f>'ИД Свод'!$E$3</f>
        <v>МБДОУ «Детский сад № 2 «Солнышко» с. Ножай-Юрт»</v>
      </c>
      <c r="C9" s="118">
        <f>SUM('Рейтинг Свод'!F$43:F$70)</f>
        <v>45</v>
      </c>
    </row>
    <row r="10" spans="1:3" ht="30">
      <c r="A10" s="90">
        <v>7</v>
      </c>
      <c r="B10" s="90" t="str">
        <f>'ИД Свод'!$F$3</f>
        <v>МБДОУ «Детский сад с. Аллерой»</v>
      </c>
      <c r="C10" s="118">
        <f>SUM('Рейтинг Свод'!G$43:G$70)</f>
        <v>46</v>
      </c>
    </row>
    <row r="11" spans="1:3" ht="30">
      <c r="A11" s="90">
        <v>8</v>
      </c>
      <c r="B11" s="90" t="str">
        <f>'ИД Свод'!$K$3</f>
        <v>МБДОУ «Детский сад «Малышка» с. Энгеной»</v>
      </c>
      <c r="C11" s="118">
        <f>SUM('Рейтинг Свод'!L$43:L$70)</f>
        <v>64.5</v>
      </c>
    </row>
  </sheetData>
  <sortState ref="B4:C11">
    <sortCondition ref="C4:C11"/>
  </sortState>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sheetPr>
    <tabColor theme="5" tint="-0.249977111117893"/>
  </sheetPr>
  <dimension ref="A1:C11"/>
  <sheetViews>
    <sheetView workbookViewId="0">
      <selection activeCell="G17" sqref="G17"/>
    </sheetView>
  </sheetViews>
  <sheetFormatPr defaultRowHeight="15"/>
  <cols>
    <col min="1" max="1" width="4.28515625" style="158" customWidth="1"/>
    <col min="2" max="2" width="26.7109375" style="104" customWidth="1"/>
    <col min="3" max="3" width="9.140625" style="105"/>
  </cols>
  <sheetData>
    <row r="1" spans="1:3" ht="15.75">
      <c r="A1" s="101" t="s">
        <v>721</v>
      </c>
    </row>
    <row r="3" spans="1:3" ht="28.5">
      <c r="A3" s="102" t="str">
        <f>'Рейтинг Свод'!A3:A3</f>
        <v>№ п/п</v>
      </c>
      <c r="B3" s="102" t="str">
        <f>'Рейтинг Свод'!B3:B3</f>
        <v>Наименование учреждения</v>
      </c>
      <c r="C3" s="103" t="s">
        <v>760</v>
      </c>
    </row>
    <row r="4" spans="1:3" ht="45">
      <c r="A4" s="90">
        <v>1</v>
      </c>
      <c r="B4" s="90" t="str">
        <f>'ИД Свод'!$D$3</f>
        <v>МБДОУ «Детский сад № 1 «Ангелочки» с. Ножай-Юрт»</v>
      </c>
      <c r="C4" s="118">
        <f>SUM('Рейтинг Свод'!E$72:E$75)</f>
        <v>75</v>
      </c>
    </row>
    <row r="5" spans="1:3" ht="45">
      <c r="A5" s="90">
        <v>2</v>
      </c>
      <c r="B5" s="90" t="str">
        <f>'ИД Свод'!$E$3</f>
        <v>МБДОУ «Детский сад № 2 «Солнышко» с. Ножай-Юрт»</v>
      </c>
      <c r="C5" s="118">
        <f>SUM('Рейтинг Свод'!F$72:F$75)</f>
        <v>75</v>
      </c>
    </row>
    <row r="6" spans="1:3" ht="30">
      <c r="A6" s="90">
        <v>3</v>
      </c>
      <c r="B6" s="90" t="str">
        <f>'ИД Свод'!$F$3</f>
        <v>МБДОУ «Детский сад с. Аллерой»</v>
      </c>
      <c r="C6" s="118">
        <f>SUM('Рейтинг Свод'!G$72:G$75)</f>
        <v>75</v>
      </c>
    </row>
    <row r="7" spans="1:3" ht="30">
      <c r="A7" s="90">
        <v>4</v>
      </c>
      <c r="B7" s="90" t="str">
        <f>'ИД Свод'!$G$3</f>
        <v>МБДОУ «Детский сад «Ласточки» с. Галайты»</v>
      </c>
      <c r="C7" s="118">
        <f>SUM('Рейтинг Свод'!H$72:H$75)</f>
        <v>75</v>
      </c>
    </row>
    <row r="8" spans="1:3" ht="30">
      <c r="A8" s="90">
        <v>5</v>
      </c>
      <c r="B8" s="90" t="str">
        <f>'ИД Свод'!$H$3</f>
        <v>МБДОУ «Детский сад с. Зандак»</v>
      </c>
      <c r="C8" s="118">
        <f>SUM('Рейтинг Свод'!I$72:I$75)</f>
        <v>75</v>
      </c>
    </row>
    <row r="9" spans="1:3" ht="30">
      <c r="A9" s="90">
        <v>6</v>
      </c>
      <c r="B9" s="90" t="str">
        <f>'ИД Свод'!$I$3</f>
        <v>МБДОУ «Детский сад «Солнышко» с. Саясан»</v>
      </c>
      <c r="C9" s="118">
        <f>SUM('Рейтинг Свод'!J$72:J$75)</f>
        <v>75</v>
      </c>
    </row>
    <row r="10" spans="1:3" ht="30">
      <c r="A10" s="90">
        <v>7</v>
      </c>
      <c r="B10" s="90" t="str">
        <f>'ИД Свод'!$J$3</f>
        <v>МБДОУ «Детский сад «Теремок» с. Мескеты»</v>
      </c>
      <c r="C10" s="118">
        <f>SUM('Рейтинг Свод'!K$72:K$75)</f>
        <v>75</v>
      </c>
    </row>
    <row r="11" spans="1:3" ht="30">
      <c r="A11" s="90">
        <v>8</v>
      </c>
      <c r="B11" s="90" t="str">
        <f>'ИД Свод'!$K$3</f>
        <v>МБДОУ «Детский сад «Малышка» с. Энгеной»</v>
      </c>
      <c r="C11" s="118">
        <f>SUM('Рейтинг Свод'!L$72:L$75)</f>
        <v>75</v>
      </c>
    </row>
  </sheetData>
  <sortState ref="B4:C11">
    <sortCondition ref="C4:C11"/>
  </sortState>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sheetPr>
    <tabColor theme="5" tint="-0.249977111117893"/>
  </sheetPr>
  <dimension ref="A1:C11"/>
  <sheetViews>
    <sheetView workbookViewId="0">
      <selection activeCell="B14" sqref="B14"/>
    </sheetView>
  </sheetViews>
  <sheetFormatPr defaultRowHeight="15"/>
  <cols>
    <col min="1" max="1" width="4.28515625" style="158" customWidth="1"/>
    <col min="2" max="2" width="26.7109375" style="104" customWidth="1"/>
    <col min="3" max="3" width="9.140625" style="105"/>
  </cols>
  <sheetData>
    <row r="1" spans="1:3" ht="15.75">
      <c r="A1" s="101" t="s">
        <v>722</v>
      </c>
    </row>
    <row r="3" spans="1:3" ht="28.5">
      <c r="A3" s="102" t="str">
        <f>'Рейтинг Свод'!A3:A3</f>
        <v>№ п/п</v>
      </c>
      <c r="B3" s="102" t="str">
        <f>'Рейтинг Свод'!B3:B3</f>
        <v>Наименование учреждения</v>
      </c>
      <c r="C3" s="103" t="s">
        <v>759</v>
      </c>
    </row>
    <row r="4" spans="1:3" ht="30">
      <c r="A4" s="90">
        <v>1</v>
      </c>
      <c r="B4" s="90" t="str">
        <f>'ИД Свод'!$H$3</f>
        <v>МБДОУ «Детский сад с. Зандак»</v>
      </c>
      <c r="C4" s="118">
        <f>SUM('Рейтинг Свод'!I$77:I$78)+'Рейтинг Свод'!I$84+'Рейтинг Свод'!I$85+'Рейтинг Свод'!I$88+'Рейтинг Свод'!I$89+'Рейтинг Свод'!I$90+'Рейтинг Свод'!I$94+'Рейтинг Свод'!I$95+'Рейтинг Свод'!I$96+'Рейтинг Свод'!I$97</f>
        <v>10</v>
      </c>
    </row>
    <row r="5" spans="1:3" ht="30">
      <c r="A5" s="90">
        <v>2</v>
      </c>
      <c r="B5" s="90" t="str">
        <f>'ИД Свод'!$J$3</f>
        <v>МБДОУ «Детский сад «Теремок» с. Мескеты»</v>
      </c>
      <c r="C5" s="118">
        <f>SUM('Рейтинг Свод'!K$77:K$78)+'Рейтинг Свод'!K$84+'Рейтинг Свод'!K$85+'Рейтинг Свод'!K$88+'Рейтинг Свод'!K$89+'Рейтинг Свод'!K$90+'Рейтинг Свод'!K$94+'Рейтинг Свод'!K$95+'Рейтинг Свод'!K$96+'Рейтинг Свод'!K$97</f>
        <v>11</v>
      </c>
    </row>
    <row r="6" spans="1:3" ht="30">
      <c r="A6" s="90">
        <v>3</v>
      </c>
      <c r="B6" s="90" t="str">
        <f>'ИД Свод'!$G$3</f>
        <v>МБДОУ «Детский сад «Ласточки» с. Галайты»</v>
      </c>
      <c r="C6" s="118">
        <f>SUM('Рейтинг Свод'!H$77:H$78)+'Рейтинг Свод'!H$84+'Рейтинг Свод'!H$85+'Рейтинг Свод'!H$88+'Рейтинг Свод'!H$89+'Рейтинг Свод'!H$90+'Рейтинг Свод'!H$94+'Рейтинг Свод'!H$95+'Рейтинг Свод'!H$96+'Рейтинг Свод'!H$97</f>
        <v>42.33</v>
      </c>
    </row>
    <row r="7" spans="1:3" ht="30">
      <c r="A7" s="90">
        <v>4</v>
      </c>
      <c r="B7" s="90" t="str">
        <f>'ИД Свод'!$I$3</f>
        <v>МБДОУ «Детский сад «Солнышко» с. Саясан»</v>
      </c>
      <c r="C7" s="118">
        <f>SUM('Рейтинг Свод'!J$77:J$78)+'Рейтинг Свод'!J$84+'Рейтинг Свод'!J$85+'Рейтинг Свод'!J$88+'Рейтинг Свод'!J$89+'Рейтинг Свод'!J$90+'Рейтинг Свод'!J$94+'Рейтинг Свод'!J$95+'Рейтинг Свод'!J$96+'Рейтинг Свод'!J$97</f>
        <v>49.99</v>
      </c>
    </row>
    <row r="8" spans="1:3" ht="45">
      <c r="A8" s="90">
        <v>5</v>
      </c>
      <c r="B8" s="90" t="str">
        <f>'ИД Свод'!$D$3</f>
        <v>МБДОУ «Детский сад № 1 «Ангелочки» с. Ножай-Юрт»</v>
      </c>
      <c r="C8" s="118">
        <f>SUM('Рейтинг Свод'!E$77:E$78)+'Рейтинг Свод'!E$84+'Рейтинг Свод'!E$85+'Рейтинг Свод'!E$88+'Рейтинг Свод'!E$89+'Рейтинг Свод'!E$90+'Рейтинг Свод'!E$94+'Рейтинг Свод'!E$95+'Рейтинг Свод'!E$96+'Рейтинг Свод'!E$97</f>
        <v>53.33</v>
      </c>
    </row>
    <row r="9" spans="1:3" ht="45">
      <c r="A9" s="90">
        <v>6</v>
      </c>
      <c r="B9" s="90" t="str">
        <f>'ИД Свод'!$E$3</f>
        <v>МБДОУ «Детский сад № 2 «Солнышко» с. Ножай-Юрт»</v>
      </c>
      <c r="C9" s="118">
        <f>SUM('Рейтинг Свод'!F$77:F$78)+'Рейтинг Свод'!F$84+'Рейтинг Свод'!F$85+'Рейтинг Свод'!F$88+'Рейтинг Свод'!F$89+'Рейтинг Свод'!F$90+'Рейтинг Свод'!F$94+'Рейтинг Свод'!F$95+'Рейтинг Свод'!F$96+'Рейтинг Свод'!F$97</f>
        <v>53.33</v>
      </c>
    </row>
    <row r="10" spans="1:3" ht="30">
      <c r="A10" s="90">
        <v>7</v>
      </c>
      <c r="B10" s="90" t="str">
        <f>'ИД Свод'!$F$3</f>
        <v>МБДОУ «Детский сад с. Аллерой»</v>
      </c>
      <c r="C10" s="118">
        <f>SUM('Рейтинг Свод'!G$77:G$78)+'Рейтинг Свод'!G$84+'Рейтинг Свод'!G$85+'Рейтинг Свод'!G$88+'Рейтинг Свод'!G$89+'Рейтинг Свод'!G$90+'Рейтинг Свод'!G$94+'Рейтинг Свод'!G$95+'Рейтинг Свод'!G$96+'Рейтинг Свод'!G$97</f>
        <v>53.33</v>
      </c>
    </row>
    <row r="11" spans="1:3" ht="30">
      <c r="A11" s="90">
        <v>8</v>
      </c>
      <c r="B11" s="90" t="str">
        <f>'ИД Свод'!$K$3</f>
        <v>МБДОУ «Детский сад «Малышка» с. Энгеной»</v>
      </c>
      <c r="C11" s="118">
        <f>SUM('Рейтинг Свод'!L$77:L$78)+'Рейтинг Свод'!L$84+'Рейтинг Свод'!L$85+'Рейтинг Свод'!L$88+'Рейтинг Свод'!L$89+'Рейтинг Свод'!L$90+'Рейтинг Свод'!L$94+'Рейтинг Свод'!L$95+'Рейтинг Свод'!L$96+'Рейтинг Свод'!L$97</f>
        <v>69.990000000000009</v>
      </c>
    </row>
  </sheetData>
  <sortState ref="B4:C11">
    <sortCondition ref="C4:C11"/>
  </sortState>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sheetPr>
    <tabColor theme="5" tint="-0.249977111117893"/>
  </sheetPr>
  <dimension ref="A1:C11"/>
  <sheetViews>
    <sheetView workbookViewId="0">
      <selection activeCell="H14" sqref="H14"/>
    </sheetView>
  </sheetViews>
  <sheetFormatPr defaultRowHeight="15"/>
  <cols>
    <col min="1" max="1" width="4.28515625" style="158" customWidth="1"/>
    <col min="2" max="2" width="26.7109375" style="104" customWidth="1"/>
    <col min="3" max="3" width="9.140625" style="105"/>
  </cols>
  <sheetData>
    <row r="1" spans="1:3" ht="15.75">
      <c r="A1" s="101" t="s">
        <v>723</v>
      </c>
    </row>
    <row r="3" spans="1:3" ht="28.5">
      <c r="A3" s="102" t="str">
        <f>'Рейтинг Свод'!A3:A3</f>
        <v>№ п/п</v>
      </c>
      <c r="B3" s="102" t="str">
        <f>'Рейтинг Свод'!B3:B3</f>
        <v>Наименование учреждения</v>
      </c>
      <c r="C3" s="103" t="s">
        <v>758</v>
      </c>
    </row>
    <row r="4" spans="1:3" ht="30">
      <c r="A4" s="90">
        <v>1</v>
      </c>
      <c r="B4" s="90" t="str">
        <f>'ИД Свод'!$I$3</f>
        <v>МБДОУ «Детский сад «Солнышко» с. Саясан»</v>
      </c>
      <c r="C4" s="118">
        <f>SUM('Рейтинг Свод'!J$99:J$110)</f>
        <v>40</v>
      </c>
    </row>
    <row r="5" spans="1:3" ht="30">
      <c r="A5" s="90">
        <v>2</v>
      </c>
      <c r="B5" s="90" t="str">
        <f>'ИД Свод'!$J$3</f>
        <v>МБДОУ «Детский сад «Теремок» с. Мескеты»</v>
      </c>
      <c r="C5" s="118">
        <f>SUM('Рейтинг Свод'!K$99:K$110)</f>
        <v>40</v>
      </c>
    </row>
    <row r="6" spans="1:3" ht="30">
      <c r="A6" s="90">
        <v>3</v>
      </c>
      <c r="B6" s="90" t="str">
        <f>'ИД Свод'!$H$3</f>
        <v>МБДОУ «Детский сад с. Зандак»</v>
      </c>
      <c r="C6" s="118">
        <f>SUM('Рейтинг Свод'!I$99:I$110)</f>
        <v>44</v>
      </c>
    </row>
    <row r="7" spans="1:3" ht="45">
      <c r="A7" s="90">
        <v>4</v>
      </c>
      <c r="B7" s="90" t="str">
        <f>'ИД Свод'!$D$3</f>
        <v>МБДОУ «Детский сад № 1 «Ангелочки» с. Ножай-Юрт»</v>
      </c>
      <c r="C7" s="118">
        <f>SUM('Рейтинг Свод'!E$99:E$110)</f>
        <v>53</v>
      </c>
    </row>
    <row r="8" spans="1:3" ht="45">
      <c r="A8" s="90">
        <v>5</v>
      </c>
      <c r="B8" s="90" t="str">
        <f>'ИД Свод'!$E$3</f>
        <v>МБДОУ «Детский сад № 2 «Солнышко» с. Ножай-Юрт»</v>
      </c>
      <c r="C8" s="118">
        <f>SUM('Рейтинг Свод'!F$99:F$110)</f>
        <v>54</v>
      </c>
    </row>
    <row r="9" spans="1:3" ht="30">
      <c r="A9" s="90">
        <v>6</v>
      </c>
      <c r="B9" s="90" t="str">
        <f>'ИД Свод'!$F$3</f>
        <v>МБДОУ «Детский сад с. Аллерой»</v>
      </c>
      <c r="C9" s="118">
        <f>SUM('Рейтинг Свод'!G$99:G$110)</f>
        <v>54</v>
      </c>
    </row>
    <row r="10" spans="1:3" ht="30">
      <c r="A10" s="90">
        <v>7</v>
      </c>
      <c r="B10" s="90" t="str">
        <f>'ИД Свод'!$K$3</f>
        <v>МБДОУ «Детский сад «Малышка» с. Энгеной»</v>
      </c>
      <c r="C10" s="118">
        <f>SUM('Рейтинг Свод'!L$99:L$110)</f>
        <v>54</v>
      </c>
    </row>
    <row r="11" spans="1:3" ht="30">
      <c r="A11" s="90">
        <v>8</v>
      </c>
      <c r="B11" s="90" t="str">
        <f>'ИД Свод'!$G$3</f>
        <v>МБДОУ «Детский сад «Ласточки» с. Галайты»</v>
      </c>
      <c r="C11" s="118">
        <f>SUM('Рейтинг Свод'!H$99:H$110)</f>
        <v>79</v>
      </c>
    </row>
  </sheetData>
  <sortState ref="B4:C11">
    <sortCondition ref="C4:C11"/>
  </sortState>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sheetPr>
    <tabColor theme="0" tint="-0.34998626667073579"/>
    <outlinePr summaryRight="0"/>
  </sheetPr>
  <dimension ref="A1:K231"/>
  <sheetViews>
    <sheetView topLeftCell="B1" zoomScale="72" zoomScaleNormal="72" workbookViewId="0">
      <pane xSplit="1" ySplit="4" topLeftCell="C5" activePane="bottomRight" state="frozen"/>
      <selection activeCell="B1" sqref="B1"/>
      <selection pane="topRight" activeCell="C1" sqref="C1"/>
      <selection pane="bottomLeft" activeCell="B6" sqref="B6"/>
      <selection pane="bottomRight" activeCell="D3" sqref="D3"/>
    </sheetView>
  </sheetViews>
  <sheetFormatPr defaultColWidth="9.140625" defaultRowHeight="15"/>
  <cols>
    <col min="1" max="1" width="5.5703125" style="44" customWidth="1"/>
    <col min="2" max="2" width="80" style="93" customWidth="1"/>
    <col min="3" max="3" width="10" style="97" bestFit="1" customWidth="1"/>
    <col min="4" max="11" width="19.7109375" style="79" customWidth="1"/>
    <col min="12" max="16384" width="9.140625" style="1"/>
  </cols>
  <sheetData>
    <row r="1" spans="1:11" ht="20.25">
      <c r="A1" s="88" t="s">
        <v>23</v>
      </c>
      <c r="B1" s="89"/>
      <c r="C1" s="94"/>
      <c r="D1" s="77"/>
      <c r="E1" s="77"/>
      <c r="F1" s="77"/>
      <c r="G1" s="77"/>
      <c r="H1" s="77"/>
      <c r="I1" s="77"/>
      <c r="J1" s="77"/>
      <c r="K1" s="77"/>
    </row>
    <row r="3" spans="1:11" ht="57">
      <c r="A3" s="176"/>
      <c r="B3" s="102" t="s">
        <v>27</v>
      </c>
      <c r="C3" s="110" t="s">
        <v>10</v>
      </c>
      <c r="D3" s="183" t="str">
        <f>'ИИД (Отч.)'!D3</f>
        <v>МБДОУ «Детский сад № 1 «Ангелочки» с. Ножай-Юрт»</v>
      </c>
      <c r="E3" s="183" t="str">
        <f>'ИИД (Отч.)'!E3</f>
        <v>МБДОУ «Детский сад № 2 «Солнышко» с. Ножай-Юрт»</v>
      </c>
      <c r="F3" s="183" t="str">
        <f>'ИИД (Отч.)'!F3</f>
        <v>МБДОУ «Детский сад с. Аллерой»</v>
      </c>
      <c r="G3" s="183" t="str">
        <f>'ИИД (Отч.)'!G3</f>
        <v>МБДОУ «Детский сад «Ласточки» с. Галайты»</v>
      </c>
      <c r="H3" s="183" t="str">
        <f>'ИИД (Отч.)'!H3</f>
        <v>МБДОУ «Детский сад с. Зандак»</v>
      </c>
      <c r="I3" s="183" t="str">
        <f>'ИИД (Отч.)'!I3</f>
        <v>МБДОУ «Детский сад «Солнышко» с. Саясан»</v>
      </c>
      <c r="J3" s="183" t="str">
        <f>'ИИД (Отч.)'!J3</f>
        <v>МБДОУ «Детский сад «Теремок» с. Мескеты»</v>
      </c>
      <c r="K3" s="183" t="str">
        <f>'ИИД (Отч.)'!K3</f>
        <v>МБДОУ «Детский сад «Малышка» с. Энгеной»</v>
      </c>
    </row>
    <row r="4" spans="1:11">
      <c r="A4" s="45"/>
      <c r="B4" s="90"/>
      <c r="C4" s="95"/>
      <c r="D4" s="15"/>
      <c r="E4" s="15"/>
      <c r="F4" s="15"/>
      <c r="G4" s="15"/>
      <c r="H4" s="15"/>
      <c r="I4" s="15"/>
      <c r="J4" s="15"/>
      <c r="K4" s="15"/>
    </row>
    <row r="5" spans="1:11" ht="30">
      <c r="A5" s="91" t="s">
        <v>49</v>
      </c>
      <c r="B5" s="90" t="str">
        <f>'Методика оценки'!C7</f>
        <v>Наличие воспитанников, ставших победителями муниципальных, региональных, всероссийских или международных массовых мероприятий в отчетном году</v>
      </c>
      <c r="C5" s="95" t="s">
        <v>11</v>
      </c>
      <c r="D5" s="74" t="str">
        <f>IF('ИИД (Отч.)'!D5="","нет",'ИИД (Отч.)'!D5)</f>
        <v>нет</v>
      </c>
      <c r="E5" s="74" t="str">
        <f>IF('ИИД (Отч.)'!E5="","нет",'ИИД (Отч.)'!E5)</f>
        <v>муниципального</v>
      </c>
      <c r="F5" s="74" t="str">
        <f>IF('ИИД (Отч.)'!F5="","нет",'ИИД (Отч.)'!F5)</f>
        <v>муниципального</v>
      </c>
      <c r="G5" s="74" t="str">
        <f>IF('ИИД (Отч.)'!G5="","нет",'ИИД (Отч.)'!G5)</f>
        <v>нет</v>
      </c>
      <c r="H5" s="74" t="str">
        <f>IF('ИИД (Отч.)'!H5="","нет",'ИИД (Отч.)'!H5)</f>
        <v>нет</v>
      </c>
      <c r="I5" s="74" t="str">
        <f>IF('ИИД (Отч.)'!I5="","нет",'ИИД (Отч.)'!I5)</f>
        <v>нет</v>
      </c>
      <c r="J5" s="74" t="str">
        <f>IF('ИИД (Отч.)'!J5="","нет",'ИИД (Отч.)'!J5)</f>
        <v>нет</v>
      </c>
      <c r="K5" s="74" t="str">
        <f>IF('ИИД (Отч.)'!K5="","нет",'ИИД (Отч.)'!K5)</f>
        <v>нет</v>
      </c>
    </row>
    <row r="6" spans="1:11">
      <c r="A6" s="91" t="s">
        <v>4</v>
      </c>
      <c r="B6" s="90" t="str">
        <f>'Методика оценки'!K12</f>
        <v>Наличие бесплатного дополнительного образования в ДОО в отчетном году</v>
      </c>
      <c r="C6" s="95" t="s">
        <v>12</v>
      </c>
      <c r="D6" s="75" t="str">
        <f>IF('ИИД (Отч.)'!D6="","нет",'ИИД (Отч.)'!D6)</f>
        <v>нет</v>
      </c>
      <c r="E6" s="75" t="str">
        <f>IF('ИИД (Отч.)'!E6="","нет",'ИИД (Отч.)'!E6)</f>
        <v>нет</v>
      </c>
      <c r="F6" s="75" t="str">
        <f>IF('ИИД (Отч.)'!F6="","нет",'ИИД (Отч.)'!F6)</f>
        <v>нет</v>
      </c>
      <c r="G6" s="75" t="str">
        <f>IF('ИИД (Отч.)'!G6="","нет",'ИИД (Отч.)'!G6)</f>
        <v>нет</v>
      </c>
      <c r="H6" s="75" t="str">
        <f>IF('ИИД (Отч.)'!H6="","нет",'ИИД (Отч.)'!H6)</f>
        <v>нет</v>
      </c>
      <c r="I6" s="75" t="str">
        <f>IF('ИИД (Отч.)'!I6="","нет",'ИИД (Отч.)'!I6)</f>
        <v>нет</v>
      </c>
      <c r="J6" s="75" t="str">
        <f>IF('ИИД (Отч.)'!J6="","нет",'ИИД (Отч.)'!J6)</f>
        <v xml:space="preserve">да </v>
      </c>
      <c r="K6" s="75" t="str">
        <f>IF('ИИД (Отч.)'!K6="","нет",'ИИД (Отч.)'!K6)</f>
        <v>нет</v>
      </c>
    </row>
    <row r="7" spans="1:11">
      <c r="A7" s="91" t="s">
        <v>5</v>
      </c>
      <c r="B7" s="90" t="str">
        <f>'Методика оценки'!C15</f>
        <v>Количество разновидностей бесплатных кружков и секций в ДОО в отчетном году</v>
      </c>
      <c r="C7" s="95" t="s">
        <v>13</v>
      </c>
      <c r="D7" s="74">
        <f>IF('ИИД (Отч.)'!D7="",0,'ИИД (Отч.)'!D7)</f>
        <v>0</v>
      </c>
      <c r="E7" s="74">
        <f>IF('ИИД (Отч.)'!E7="",0,'ИИД (Отч.)'!E7)</f>
        <v>0</v>
      </c>
      <c r="F7" s="74">
        <f>IF('ИИД (Отч.)'!F7="",0,'ИИД (Отч.)'!F7)</f>
        <v>0</v>
      </c>
      <c r="G7" s="74">
        <f>IF('ИИД (Отч.)'!G7="",0,'ИИД (Отч.)'!G7)</f>
        <v>0</v>
      </c>
      <c r="H7" s="74">
        <f>IF('ИИД (Отч.)'!H7="",0,'ИИД (Отч.)'!H7)</f>
        <v>0</v>
      </c>
      <c r="I7" s="74">
        <f>IF('ИИД (Отч.)'!I7="",0,'ИИД (Отч.)'!I7)</f>
        <v>0</v>
      </c>
      <c r="J7" s="74">
        <f>IF('ИИД (Отч.)'!J7="",0,'ИИД (Отч.)'!J7)</f>
        <v>1</v>
      </c>
      <c r="K7" s="74">
        <f>IF('ИИД (Отч.)'!K7="",0,'ИИД (Отч.)'!K7)</f>
        <v>0</v>
      </c>
    </row>
    <row r="8" spans="1:11" ht="30">
      <c r="A8" s="91" t="s">
        <v>6</v>
      </c>
      <c r="B8" s="90" t="str">
        <f>'Методика оценки'!K22</f>
        <v>Количество воспитанников, обучающихся в бесплатных кружках, секциях в отчетном году</v>
      </c>
      <c r="C8" s="95" t="s">
        <v>15</v>
      </c>
      <c r="D8" s="74">
        <f>IF('ИИД (Отч.)'!D8="",0,'ИИД (Отч.)'!D8)</f>
        <v>0</v>
      </c>
      <c r="E8" s="74">
        <f>IF('ИИД (Отч.)'!E8="",0,'ИИД (Отч.)'!E8)</f>
        <v>0</v>
      </c>
      <c r="F8" s="74">
        <f>IF('ИИД (Отч.)'!F8="",0,'ИИД (Отч.)'!F8)</f>
        <v>0</v>
      </c>
      <c r="G8" s="74">
        <f>IF('ИИД (Отч.)'!G8="",0,'ИИД (Отч.)'!G8)</f>
        <v>0</v>
      </c>
      <c r="H8" s="74">
        <f>IF('ИИД (Отч.)'!H8="",0,'ИИД (Отч.)'!H8)</f>
        <v>0</v>
      </c>
      <c r="I8" s="74">
        <f>IF('ИИД (Отч.)'!I8="",0,'ИИД (Отч.)'!I8)</f>
        <v>0</v>
      </c>
      <c r="J8" s="74">
        <f>IF('ИИД (Отч.)'!J8="",0,'ИИД (Отч.)'!J8)</f>
        <v>0</v>
      </c>
      <c r="K8" s="74">
        <f>IF('ИИД (Отч.)'!K8="",0,'ИИД (Отч.)'!K8)</f>
        <v>0</v>
      </c>
    </row>
    <row r="9" spans="1:11">
      <c r="A9" s="90">
        <v>5</v>
      </c>
      <c r="B9" s="90" t="str">
        <f>'Методика оценки'!K23</f>
        <v>Количество воспитанников в отчетном году</v>
      </c>
      <c r="C9" s="95" t="s">
        <v>14</v>
      </c>
      <c r="D9" s="74">
        <f>IF('ИИД (Отч.)'!D9="",0,'ИИД (Отч.)'!D9)</f>
        <v>86</v>
      </c>
      <c r="E9" s="74">
        <f>IF('ИИД (Отч.)'!E9="",0,'ИИД (Отч.)'!E9)</f>
        <v>84</v>
      </c>
      <c r="F9" s="74">
        <f>IF('ИИД (Отч.)'!F9="",0,'ИИД (Отч.)'!F9)</f>
        <v>34</v>
      </c>
      <c r="G9" s="74">
        <f>IF('ИИД (Отч.)'!G9="",0,'ИИД (Отч.)'!G9)</f>
        <v>157</v>
      </c>
      <c r="H9" s="74">
        <f>IF('ИИД (Отч.)'!H9="",0,'ИИД (Отч.)'!H9)</f>
        <v>192</v>
      </c>
      <c r="I9" s="74">
        <f>IF('ИИД (Отч.)'!I9="",0,'ИИД (Отч.)'!I9)</f>
        <v>111</v>
      </c>
      <c r="J9" s="74">
        <f>IF('ИИД (Отч.)'!J9="",0,'ИИД (Отч.)'!J9)</f>
        <v>30</v>
      </c>
      <c r="K9" s="74">
        <f>IF('ИИД (Отч.)'!K9="",0,'ИИД (Отч.)'!K9)</f>
        <v>150</v>
      </c>
    </row>
    <row r="10" spans="1:11" ht="30">
      <c r="A10" s="91" t="s">
        <v>7</v>
      </c>
      <c r="B10" s="90" t="str">
        <f>'Методика оценки'!K35</f>
        <v>Количество проведенных в ДОО конкурсов, выставок, открытых уроков, демонстрирующих достижения воспитанников, в отчетном году</v>
      </c>
      <c r="C10" s="95" t="s">
        <v>16</v>
      </c>
      <c r="D10" s="74">
        <f>IF('ИИД (Отч.)'!D10="",0,'ИИД (Отч.)'!D10)</f>
        <v>6</v>
      </c>
      <c r="E10" s="74">
        <f>IF('ИИД (Отч.)'!E10="",0,'ИИД (Отч.)'!E10)</f>
        <v>5</v>
      </c>
      <c r="F10" s="74">
        <f>IF('ИИД (Отч.)'!F10="",0,'ИИД (Отч.)'!F10)</f>
        <v>2</v>
      </c>
      <c r="G10" s="74">
        <f>IF('ИИД (Отч.)'!G10="",0,'ИИД (Отч.)'!G10)</f>
        <v>10</v>
      </c>
      <c r="H10" s="74">
        <f>IF('ИИД (Отч.)'!H10="",0,'ИИД (Отч.)'!H10)</f>
        <v>12</v>
      </c>
      <c r="I10" s="74">
        <f>IF('ИИД (Отч.)'!I10="",0,'ИИД (Отч.)'!I10)</f>
        <v>14</v>
      </c>
      <c r="J10" s="74">
        <f>IF('ИИД (Отч.)'!J10="",0,'ИИД (Отч.)'!J10)</f>
        <v>0</v>
      </c>
      <c r="K10" s="74">
        <f>IF('ИИД (Отч.)'!K10="",0,'ИИД (Отч.)'!K10)</f>
        <v>0</v>
      </c>
    </row>
    <row r="11" spans="1:11" ht="30">
      <c r="A11" s="91" t="s">
        <v>8</v>
      </c>
      <c r="B11" s="90" t="str">
        <f>'Методика оценки'!K39</f>
        <v>Количество познавательных мероприятий, реализованных ДОО совместно с родителями воспитанников, в отчетном году</v>
      </c>
      <c r="C11" s="95" t="s">
        <v>17</v>
      </c>
      <c r="D11" s="74">
        <f>IF('ИИД (Отч.)'!D11="",0,'ИИД (Отч.)'!D11)</f>
        <v>7</v>
      </c>
      <c r="E11" s="74">
        <f>IF('ИИД (Отч.)'!E11="",0,'ИИД (Отч.)'!E11)</f>
        <v>3</v>
      </c>
      <c r="F11" s="74">
        <f>IF('ИИД (Отч.)'!F11="",0,'ИИД (Отч.)'!F11)</f>
        <v>2</v>
      </c>
      <c r="G11" s="74">
        <f>IF('ИИД (Отч.)'!G11="",0,'ИИД (Отч.)'!G11)</f>
        <v>10</v>
      </c>
      <c r="H11" s="74">
        <f>IF('ИИД (Отч.)'!H11="",0,'ИИД (Отч.)'!H11)</f>
        <v>9</v>
      </c>
      <c r="I11" s="74">
        <f>IF('ИИД (Отч.)'!I11="",0,'ИИД (Отч.)'!I11)</f>
        <v>2</v>
      </c>
      <c r="J11" s="74">
        <f>IF('ИИД (Отч.)'!J11="",0,'ИИД (Отч.)'!J11)</f>
        <v>2</v>
      </c>
      <c r="K11" s="74">
        <f>IF('ИИД (Отч.)'!K11="",0,'ИИД (Отч.)'!K11)</f>
        <v>0</v>
      </c>
    </row>
    <row r="12" spans="1:11" ht="30">
      <c r="A12" s="91" t="s">
        <v>73</v>
      </c>
      <c r="B12" s="90" t="str">
        <f>'Методика оценки'!C46</f>
        <v>Количество разновидностей партнерских организаций, с которыми ДОО реализует совместные познавательные мероприятия</v>
      </c>
      <c r="C12" s="95" t="s">
        <v>86</v>
      </c>
      <c r="D12" s="74">
        <f>IF('ИИД (Отч.)'!D12="",0,'ИИД (Отч.)'!D12)</f>
        <v>1</v>
      </c>
      <c r="E12" s="74">
        <f>IF('ИИД (Отч.)'!E12="",0,'ИИД (Отч.)'!E12)</f>
        <v>0</v>
      </c>
      <c r="F12" s="74">
        <f>IF('ИИД (Отч.)'!F12="",0,'ИИД (Отч.)'!F12)</f>
        <v>0</v>
      </c>
      <c r="G12" s="74">
        <f>IF('ИИД (Отч.)'!G12="",0,'ИИД (Отч.)'!G12)</f>
        <v>2</v>
      </c>
      <c r="H12" s="74">
        <f>IF('ИИД (Отч.)'!H12="",0,'ИИД (Отч.)'!H12)</f>
        <v>2</v>
      </c>
      <c r="I12" s="74">
        <f>IF('ИИД (Отч.)'!I12="",0,'ИИД (Отч.)'!I12)</f>
        <v>2</v>
      </c>
      <c r="J12" s="74">
        <f>IF('ИИД (Отч.)'!J12="",0,'ИИД (Отч.)'!J12)</f>
        <v>0</v>
      </c>
      <c r="K12" s="74">
        <f>IF('ИИД (Отч.)'!K12="",0,'ИИД (Отч.)'!K12)</f>
        <v>0</v>
      </c>
    </row>
    <row r="13" spans="1:11" ht="30">
      <c r="A13" s="91" t="s">
        <v>9</v>
      </c>
      <c r="B13" s="90" t="str">
        <f>'Методика оценки'!C51</f>
        <v>Количество используемых в ДОО вариативных форм дошкольного образования в отчетном году</v>
      </c>
      <c r="C13" s="95" t="s">
        <v>87</v>
      </c>
      <c r="D13" s="74">
        <f>IF('ИИД (Отч.)'!D13="",0,'ИИД (Отч.)'!D13)</f>
        <v>4</v>
      </c>
      <c r="E13" s="74">
        <f>IF('ИИД (Отч.)'!E13="",0,'ИИД (Отч.)'!E13)</f>
        <v>5</v>
      </c>
      <c r="F13" s="74">
        <f>IF('ИИД (Отч.)'!F13="",0,'ИИД (Отч.)'!F13)</f>
        <v>5</v>
      </c>
      <c r="G13" s="74">
        <f>IF('ИИД (Отч.)'!G13="",0,'ИИД (Отч.)'!G13)</f>
        <v>4</v>
      </c>
      <c r="H13" s="74">
        <f>IF('ИИД (Отч.)'!H13="",0,'ИИД (Отч.)'!H13)</f>
        <v>2</v>
      </c>
      <c r="I13" s="74">
        <f>IF('ИИД (Отч.)'!I13="",0,'ИИД (Отч.)'!I13)</f>
        <v>0</v>
      </c>
      <c r="J13" s="74">
        <f>IF('ИИД (Отч.)'!J13="",0,'ИИД (Отч.)'!J13)</f>
        <v>0</v>
      </c>
      <c r="K13" s="74">
        <f>IF('ИИД (Отч.)'!K13="",0,'ИИД (Отч.)'!K13)</f>
        <v>2</v>
      </c>
    </row>
    <row r="14" spans="1:11" ht="45">
      <c r="A14" s="91" t="s">
        <v>74</v>
      </c>
      <c r="B14" s="90" t="str">
        <f>'Методика оценки'!K65</f>
        <v>Наличие реализуемых в отчетном году собственных авторских образовательных программ ДОО, отмеченных всероссийскими, окружными, региональными или муниципальными наградами</v>
      </c>
      <c r="C14" s="95" t="s">
        <v>88</v>
      </c>
      <c r="D14" s="74" t="str">
        <f>IF('ИИД (Отч.)'!D14="","нет",'ИИД (Отч.)'!D14)</f>
        <v>да</v>
      </c>
      <c r="E14" s="74" t="str">
        <f>IF('ИИД (Отч.)'!E14="","нет",'ИИД (Отч.)'!E14)</f>
        <v>нет</v>
      </c>
      <c r="F14" s="74" t="str">
        <f>IF('ИИД (Отч.)'!F14="","нет",'ИИД (Отч.)'!F14)</f>
        <v>да</v>
      </c>
      <c r="G14" s="74" t="str">
        <f>IF('ИИД (Отч.)'!G14="","нет",'ИИД (Отч.)'!G14)</f>
        <v>нет</v>
      </c>
      <c r="H14" s="74" t="str">
        <f>IF('ИИД (Отч.)'!H14="","нет",'ИИД (Отч.)'!H14)</f>
        <v>да</v>
      </c>
      <c r="I14" s="74" t="str">
        <f>IF('ИИД (Отч.)'!I14="","нет",'ИИД (Отч.)'!I14)</f>
        <v>да</v>
      </c>
      <c r="J14" s="74" t="str">
        <f>IF('ИИД (Отч.)'!J14="","нет",'ИИД (Отч.)'!J14)</f>
        <v>нет</v>
      </c>
      <c r="K14" s="74" t="str">
        <f>IF('ИИД (Отч.)'!K14="","нет",'ИИД (Отч.)'!K14)</f>
        <v>нет</v>
      </c>
    </row>
    <row r="15" spans="1:11">
      <c r="A15" s="91" t="s">
        <v>75</v>
      </c>
      <c r="B15" s="90" t="str">
        <f>'Методика оценки'!K68</f>
        <v>Количество разновозрастных групп в ДОО в отчетном году</v>
      </c>
      <c r="C15" s="95" t="s">
        <v>89</v>
      </c>
      <c r="D15" s="74">
        <f>IF('ИИД (Отч.)'!D15="",0,'ИИД (Отч.)'!D15)</f>
        <v>3</v>
      </c>
      <c r="E15" s="74">
        <f>IF('ИИД (Отч.)'!E15="",0,'ИИД (Отч.)'!E15)</f>
        <v>3</v>
      </c>
      <c r="F15" s="74">
        <f>IF('ИИД (Отч.)'!F15="",0,'ИИД (Отч.)'!F15)</f>
        <v>0</v>
      </c>
      <c r="G15" s="74">
        <f>IF('ИИД (Отч.)'!G15="",0,'ИИД (Отч.)'!G15)</f>
        <v>4</v>
      </c>
      <c r="H15" s="74">
        <f>IF('ИИД (Отч.)'!H15="",0,'ИИД (Отч.)'!H15)</f>
        <v>7</v>
      </c>
      <c r="I15" s="74">
        <f>IF('ИИД (Отч.)'!I15="",0,'ИИД (Отч.)'!I15)</f>
        <v>4</v>
      </c>
      <c r="J15" s="74">
        <f>IF('ИИД (Отч.)'!J15="",0,'ИИД (Отч.)'!J15)</f>
        <v>0</v>
      </c>
      <c r="K15" s="74">
        <f>IF('ИИД (Отч.)'!K15="",0,'ИИД (Отч.)'!K15)</f>
        <v>0</v>
      </c>
    </row>
    <row r="16" spans="1:11" ht="30">
      <c r="A16" s="91" t="s">
        <v>76</v>
      </c>
      <c r="B16" s="90" t="str">
        <f>'Методика оценки'!K70</f>
        <v>Наличие специализированных методик работы с разновозрастными группами (зафиксированных в образовательной программе ДОО)</v>
      </c>
      <c r="C16" s="95" t="s">
        <v>90</v>
      </c>
      <c r="D16" s="74" t="str">
        <f>IF('ИИД (Отч.)'!D16="","нет",'ИИД (Отч.)'!D16)</f>
        <v>да</v>
      </c>
      <c r="E16" s="74" t="str">
        <f>IF('ИИД (Отч.)'!E16="","нет",'ИИД (Отч.)'!E16)</f>
        <v>да</v>
      </c>
      <c r="F16" s="74" t="str">
        <f>IF('ИИД (Отч.)'!F16="","нет",'ИИД (Отч.)'!F16)</f>
        <v>да</v>
      </c>
      <c r="G16" s="74" t="str">
        <f>IF('ИИД (Отч.)'!G16="","нет",'ИИД (Отч.)'!G16)</f>
        <v>да</v>
      </c>
      <c r="H16" s="74" t="str">
        <f>IF('ИИД (Отч.)'!H16="","нет",'ИИД (Отч.)'!H16)</f>
        <v>да</v>
      </c>
      <c r="I16" s="74" t="str">
        <f>IF('ИИД (Отч.)'!I16="","нет",'ИИД (Отч.)'!I16)</f>
        <v>да</v>
      </c>
      <c r="J16" s="74" t="str">
        <f>IF('ИИД (Отч.)'!J16="","нет",'ИИД (Отч.)'!J16)</f>
        <v>нет</v>
      </c>
      <c r="K16" s="74" t="str">
        <f>IF('ИИД (Отч.)'!K16="","нет",'ИИД (Отч.)'!K16)</f>
        <v>нет</v>
      </c>
    </row>
    <row r="17" spans="1:11" ht="30">
      <c r="A17" s="91" t="s">
        <v>77</v>
      </c>
      <c r="B17" s="90" t="str">
        <f>'Методика оценки'!K73</f>
        <v>Количество предусмотренных ФГОС ДО парциальных программ по развитию детей, реализуемых в ДОО</v>
      </c>
      <c r="C17" s="95" t="s">
        <v>91</v>
      </c>
      <c r="D17" s="74">
        <f>IF('ИИД (Отч.)'!D17="",0,'ИИД (Отч.)'!D17)</f>
        <v>5</v>
      </c>
      <c r="E17" s="74">
        <f>IF('ИИД (Отч.)'!E17="",0,'ИИД (Отч.)'!E17)</f>
        <v>5</v>
      </c>
      <c r="F17" s="74">
        <f>IF('ИИД (Отч.)'!F17="",0,'ИИД (Отч.)'!F17)</f>
        <v>5</v>
      </c>
      <c r="G17" s="74">
        <f>IF('ИИД (Отч.)'!G17="",0,'ИИД (Отч.)'!G17)</f>
        <v>0</v>
      </c>
      <c r="H17" s="74">
        <f>IF('ИИД (Отч.)'!H17="",0,'ИИД (Отч.)'!H17)</f>
        <v>5</v>
      </c>
      <c r="I17" s="74">
        <f>IF('ИИД (Отч.)'!I17="",0,'ИИД (Отч.)'!I17)</f>
        <v>5</v>
      </c>
      <c r="J17" s="74">
        <f>IF('ИИД (Отч.)'!J17="",0,'ИИД (Отч.)'!J17)</f>
        <v>5</v>
      </c>
      <c r="K17" s="74">
        <f>IF('ИИД (Отч.)'!K17="",0,'ИИД (Отч.)'!K17)</f>
        <v>5</v>
      </c>
    </row>
    <row r="18" spans="1:11" ht="45">
      <c r="A18" s="91" t="s">
        <v>78</v>
      </c>
      <c r="B18" s="90" t="str">
        <f>'Методика оценки'!K79</f>
        <v>Наличие системы диагностики развития (знаний, умений, навыков) воспитанников или системы мониторинга достижения воспитанниками  планируемых целевых ориентиров</v>
      </c>
      <c r="C18" s="95" t="s">
        <v>92</v>
      </c>
      <c r="D18" s="74" t="str">
        <f>IF('ИИД (Отч.)'!D18="","нет",'ИИД (Отч.)'!D18)</f>
        <v>да</v>
      </c>
      <c r="E18" s="74" t="str">
        <f>IF('ИИД (Отч.)'!E18="","нет",'ИИД (Отч.)'!E18)</f>
        <v>да</v>
      </c>
      <c r="F18" s="74" t="str">
        <f>IF('ИИД (Отч.)'!F18="","нет",'ИИД (Отч.)'!F18)</f>
        <v>да</v>
      </c>
      <c r="G18" s="74" t="str">
        <f>IF('ИИД (Отч.)'!G18="","нет",'ИИД (Отч.)'!G18)</f>
        <v>да</v>
      </c>
      <c r="H18" s="74" t="str">
        <f>IF('ИИД (Отч.)'!H18="","нет",'ИИД (Отч.)'!H18)</f>
        <v>да</v>
      </c>
      <c r="I18" s="74" t="str">
        <f>IF('ИИД (Отч.)'!I18="","нет",'ИИД (Отч.)'!I18)</f>
        <v>да</v>
      </c>
      <c r="J18" s="74" t="str">
        <f>IF('ИИД (Отч.)'!J18="","нет",'ИИД (Отч.)'!J18)</f>
        <v xml:space="preserve">да </v>
      </c>
      <c r="K18" s="74" t="str">
        <f>IF('ИИД (Отч.)'!K18="","нет",'ИИД (Отч.)'!K18)</f>
        <v>да</v>
      </c>
    </row>
    <row r="19" spans="1:11">
      <c r="A19" s="91" t="s">
        <v>79</v>
      </c>
      <c r="B19" s="90" t="str">
        <f>'Методика оценки'!K83</f>
        <v xml:space="preserve">Количество дней, пропущенных воспитанниками по болезни, в отчётном году
</v>
      </c>
      <c r="C19" s="95" t="s">
        <v>93</v>
      </c>
      <c r="D19" s="74">
        <f>IF('ИИД (Отч.)'!D19="",1000000000,'ИИД (Отч.)'!D19)</f>
        <v>35</v>
      </c>
      <c r="E19" s="74">
        <f>IF('ИИД (Отч.)'!E19="",1000000000,'ИИД (Отч.)'!E19)</f>
        <v>30</v>
      </c>
      <c r="F19" s="74">
        <f>IF('ИИД (Отч.)'!F19="",1000000000,'ИИД (Отч.)'!F19)</f>
        <v>15</v>
      </c>
      <c r="G19" s="74">
        <f>IF('ИИД (Отч.)'!G19="",1000000000,'ИИД (Отч.)'!G19)</f>
        <v>35</v>
      </c>
      <c r="H19" s="74">
        <f>IF('ИИД (Отч.)'!H19="",1000000000,'ИИД (Отч.)'!H19)</f>
        <v>32</v>
      </c>
      <c r="I19" s="74">
        <f>IF('ИИД (Отч.)'!I19="",1000000000,'ИИД (Отч.)'!I19)</f>
        <v>30</v>
      </c>
      <c r="J19" s="74">
        <f>IF('ИИД (Отч.)'!J19="",1000000000,'ИИД (Отч.)'!J19)</f>
        <v>80</v>
      </c>
      <c r="K19" s="74">
        <f>IF('ИИД (Отч.)'!K19="",1000000000,'ИИД (Отч.)'!K19)</f>
        <v>250</v>
      </c>
    </row>
    <row r="20" spans="1:11" ht="30">
      <c r="A20" s="90">
        <v>16</v>
      </c>
      <c r="B20" s="90" t="str">
        <f>'Методика оценки'!K88</f>
        <v>Количество несчастных случаев, отравлений, травм, полученных воспитанниками во время пребывания в ДОО в отчётном году</v>
      </c>
      <c r="C20" s="95" t="s">
        <v>94</v>
      </c>
      <c r="D20" s="74">
        <f>IF('ИИД (Отч.)'!D20="",1000000000,'ИИД (Отч.)'!D20)</f>
        <v>0</v>
      </c>
      <c r="E20" s="74">
        <f>IF('ИИД (Отч.)'!E20="",1000000000,'ИИД (Отч.)'!E20)</f>
        <v>0</v>
      </c>
      <c r="F20" s="74">
        <f>IF('ИИД (Отч.)'!F20="",1000000000,'ИИД (Отч.)'!F20)</f>
        <v>0</v>
      </c>
      <c r="G20" s="74">
        <f>IF('ИИД (Отч.)'!G20="",1000000000,'ИИД (Отч.)'!G20)</f>
        <v>0</v>
      </c>
      <c r="H20" s="74">
        <f>IF('ИИД (Отч.)'!H20="",1000000000,'ИИД (Отч.)'!H20)</f>
        <v>0</v>
      </c>
      <c r="I20" s="74">
        <f>IF('ИИД (Отч.)'!I20="",1000000000,'ИИД (Отч.)'!I20)</f>
        <v>0</v>
      </c>
      <c r="J20" s="74">
        <f>IF('ИИД (Отч.)'!J20="",1000000000,'ИИД (Отч.)'!J20)</f>
        <v>0</v>
      </c>
      <c r="K20" s="74">
        <f>IF('ИИД (Отч.)'!K20="",1000000000,'ИИД (Отч.)'!K20)</f>
        <v>0</v>
      </c>
    </row>
    <row r="21" spans="1:11">
      <c r="A21" s="91" t="s">
        <v>80</v>
      </c>
      <c r="B21" s="90" t="str">
        <f>'Методика оценки'!K101</f>
        <v>Наличие сторожа (охранника) в дневное время</v>
      </c>
      <c r="C21" s="95" t="s">
        <v>95</v>
      </c>
      <c r="D21" s="74" t="str">
        <f>IF('ИИД (Отч.)'!D21="","нет",'ИИД (Отч.)'!D21)</f>
        <v>да</v>
      </c>
      <c r="E21" s="74" t="str">
        <f>IF('ИИД (Отч.)'!E21="","нет",'ИИД (Отч.)'!E21)</f>
        <v>да</v>
      </c>
      <c r="F21" s="74" t="str">
        <f>IF('ИИД (Отч.)'!F21="","нет",'ИИД (Отч.)'!F21)</f>
        <v>да</v>
      </c>
      <c r="G21" s="74" t="str">
        <f>IF('ИИД (Отч.)'!G21="","нет",'ИИД (Отч.)'!G21)</f>
        <v>да</v>
      </c>
      <c r="H21" s="74" t="str">
        <f>IF('ИИД (Отч.)'!H21="","нет",'ИИД (Отч.)'!H21)</f>
        <v>да</v>
      </c>
      <c r="I21" s="74" t="str">
        <f>IF('ИИД (Отч.)'!I21="","нет",'ИИД (Отч.)'!I21)</f>
        <v>да</v>
      </c>
      <c r="J21" s="74" t="str">
        <f>IF('ИИД (Отч.)'!J21="","нет",'ИИД (Отч.)'!J21)</f>
        <v xml:space="preserve">да </v>
      </c>
      <c r="K21" s="74" t="str">
        <f>IF('ИИД (Отч.)'!K21="","нет",'ИИД (Отч.)'!K21)</f>
        <v>да</v>
      </c>
    </row>
    <row r="22" spans="1:11">
      <c r="A22" s="91" t="s">
        <v>81</v>
      </c>
      <c r="B22" s="90" t="str">
        <f>'Методика оценки'!K104</f>
        <v>Количество воспитанников, прошедших диспансеризацию в отчётном году</v>
      </c>
      <c r="C22" s="95" t="s">
        <v>96</v>
      </c>
      <c r="D22" s="74">
        <f>IF('ИИД (Отч.)'!D22="",0,'ИИД (Отч.)'!D22)</f>
        <v>86</v>
      </c>
      <c r="E22" s="74">
        <f>IF('ИИД (Отч.)'!E22="",0,'ИИД (Отч.)'!E22)</f>
        <v>84</v>
      </c>
      <c r="F22" s="74">
        <f>IF('ИИД (Отч.)'!F22="",0,'ИИД (Отч.)'!F22)</f>
        <v>34</v>
      </c>
      <c r="G22" s="74">
        <f>IF('ИИД (Отч.)'!G22="",0,'ИИД (Отч.)'!G22)</f>
        <v>151</v>
      </c>
      <c r="H22" s="74">
        <f>IF('ИИД (Отч.)'!H22="",0,'ИИД (Отч.)'!H22)</f>
        <v>115</v>
      </c>
      <c r="I22" s="74">
        <f>IF('ИИД (Отч.)'!I22="",0,'ИИД (Отч.)'!I22)</f>
        <v>111</v>
      </c>
      <c r="J22" s="74">
        <f>IF('ИИД (Отч.)'!J22="",0,'ИИД (Отч.)'!J22)</f>
        <v>35</v>
      </c>
      <c r="K22" s="74">
        <f>IF('ИИД (Отч.)'!K22="",0,'ИИД (Отч.)'!K22)</f>
        <v>150</v>
      </c>
    </row>
    <row r="23" spans="1:11" ht="30">
      <c r="A23" s="91" t="s">
        <v>82</v>
      </c>
      <c r="B23" s="90" t="str">
        <f>'Методика оценки'!K109</f>
        <v>Ведение индивидуальных карт психофизического здоровья детей психологом и медицинскими работниками</v>
      </c>
      <c r="C23" s="95" t="s">
        <v>97</v>
      </c>
      <c r="D23" s="74" t="str">
        <f>IF('ИИД (Отч.)'!D23="","нет",'ИИД (Отч.)'!D23)</f>
        <v>да</v>
      </c>
      <c r="E23" s="74" t="str">
        <f>IF('ИИД (Отч.)'!E23="","нет",'ИИД (Отч.)'!E23)</f>
        <v>да</v>
      </c>
      <c r="F23" s="74" t="str">
        <f>IF('ИИД (Отч.)'!F23="","нет",'ИИД (Отч.)'!F23)</f>
        <v>да</v>
      </c>
      <c r="G23" s="74" t="str">
        <f>IF('ИИД (Отч.)'!G23="","нет",'ИИД (Отч.)'!G23)</f>
        <v>да</v>
      </c>
      <c r="H23" s="74" t="str">
        <f>IF('ИИД (Отч.)'!H23="","нет",'ИИД (Отч.)'!H23)</f>
        <v>да</v>
      </c>
      <c r="I23" s="74" t="str">
        <f>IF('ИИД (Отч.)'!I23="","нет",'ИИД (Отч.)'!I23)</f>
        <v>да</v>
      </c>
      <c r="J23" s="74" t="str">
        <f>IF('ИИД (Отч.)'!J23="","нет",'ИИД (Отч.)'!J23)</f>
        <v xml:space="preserve">да </v>
      </c>
      <c r="K23" s="74" t="str">
        <f>IF('ИИД (Отч.)'!K23="","нет",'ИИД (Отч.)'!K23)</f>
        <v>да</v>
      </c>
    </row>
    <row r="24" spans="1:11" ht="30">
      <c r="A24" s="91" t="s">
        <v>83</v>
      </c>
      <c r="B24" s="90" t="str">
        <f>'Методика оценки'!K113</f>
        <v>Количество педагогических работников ДОО, педагогический стаж которых составляет до 5 лет, в отчётном году</v>
      </c>
      <c r="C24" s="95" t="s">
        <v>98</v>
      </c>
      <c r="D24" s="74">
        <f>IF('ИИД (Отч.)'!D24="",0,'ИИД (Отч.)'!D24)</f>
        <v>2</v>
      </c>
      <c r="E24" s="74">
        <f>IF('ИИД (Отч.)'!E24="",0,'ИИД (Отч.)'!E24)</f>
        <v>2</v>
      </c>
      <c r="F24" s="74">
        <f>IF('ИИД (Отч.)'!F24="",0,'ИИД (Отч.)'!F24)</f>
        <v>2</v>
      </c>
      <c r="G24" s="74">
        <f>IF('ИИД (Отч.)'!G24="",0,'ИИД (Отч.)'!G24)</f>
        <v>2</v>
      </c>
      <c r="H24" s="74">
        <f>IF('ИИД (Отч.)'!H24="",0,'ИИД (Отч.)'!H24)</f>
        <v>15</v>
      </c>
      <c r="I24" s="74">
        <f>IF('ИИД (Отч.)'!I24="",0,'ИИД (Отч.)'!I24)</f>
        <v>0</v>
      </c>
      <c r="J24" s="74">
        <f>IF('ИИД (Отч.)'!J24="",0,'ИИД (Отч.)'!J24)</f>
        <v>4</v>
      </c>
      <c r="K24" s="74">
        <f>IF('ИИД (Отч.)'!K24="",0,'ИИД (Отч.)'!K24)</f>
        <v>8</v>
      </c>
    </row>
    <row r="25" spans="1:11" ht="30">
      <c r="A25" s="91" t="s">
        <v>84</v>
      </c>
      <c r="B25" s="90" t="str">
        <f>'Методика оценки'!K114</f>
        <v>Количество педагогических работников ДОО, педагогический стаж которых составляет более 30 лет, в отчётном году</v>
      </c>
      <c r="C25" s="95" t="s">
        <v>101</v>
      </c>
      <c r="D25" s="74">
        <f>IF('ИИД (Отч.)'!D25="",0,'ИИД (Отч.)'!D25)</f>
        <v>1</v>
      </c>
      <c r="E25" s="74">
        <f>IF('ИИД (Отч.)'!E25="",0,'ИИД (Отч.)'!E25)</f>
        <v>0</v>
      </c>
      <c r="F25" s="74">
        <f>IF('ИИД (Отч.)'!F25="",0,'ИИД (Отч.)'!F25)</f>
        <v>0</v>
      </c>
      <c r="G25" s="74">
        <f>IF('ИИД (Отч.)'!G25="",0,'ИИД (Отч.)'!G25)</f>
        <v>0</v>
      </c>
      <c r="H25" s="74">
        <f>IF('ИИД (Отч.)'!H25="",0,'ИИД (Отч.)'!H25)</f>
        <v>2</v>
      </c>
      <c r="I25" s="74">
        <f>IF('ИИД (Отч.)'!I25="",0,'ИИД (Отч.)'!I25)</f>
        <v>0</v>
      </c>
      <c r="J25" s="74">
        <f>IF('ИИД (Отч.)'!J25="",0,'ИИД (Отч.)'!J25)</f>
        <v>2</v>
      </c>
      <c r="K25" s="74">
        <f>IF('ИИД (Отч.)'!K25="",0,'ИИД (Отч.)'!K25)</f>
        <v>0</v>
      </c>
    </row>
    <row r="26" spans="1:11" ht="30">
      <c r="A26" s="91" t="s">
        <v>85</v>
      </c>
      <c r="B26" s="90" t="str">
        <f>'Методика оценки'!K120</f>
        <v>Количество педагогических работников ДОО, имеющих высшее образование педагогической направленности, в отчётном году</v>
      </c>
      <c r="C26" s="95" t="s">
        <v>103</v>
      </c>
      <c r="D26" s="74">
        <f>IF('ИИД (Отч.)'!D26="",0,'ИИД (Отч.)'!D26)</f>
        <v>2</v>
      </c>
      <c r="E26" s="74">
        <f>IF('ИИД (Отч.)'!E26="",0,'ИИД (Отч.)'!E26)</f>
        <v>1</v>
      </c>
      <c r="F26" s="74">
        <f>IF('ИИД (Отч.)'!F26="",0,'ИИД (Отч.)'!F26)</f>
        <v>3</v>
      </c>
      <c r="G26" s="74">
        <f>IF('ИИД (Отч.)'!G26="",0,'ИИД (Отч.)'!G26)</f>
        <v>16</v>
      </c>
      <c r="H26" s="74">
        <f>IF('ИИД (Отч.)'!H26="",0,'ИИД (Отч.)'!H26)</f>
        <v>6</v>
      </c>
      <c r="I26" s="74">
        <f>IF('ИИД (Отч.)'!I26="",0,'ИИД (Отч.)'!I26)</f>
        <v>6</v>
      </c>
      <c r="J26" s="74">
        <f>IF('ИИД (Отч.)'!J26="",0,'ИИД (Отч.)'!J26)</f>
        <v>4</v>
      </c>
      <c r="K26" s="74">
        <f>IF('ИИД (Отч.)'!K26="",0,'ИИД (Отч.)'!K26)</f>
        <v>7</v>
      </c>
    </row>
    <row r="27" spans="1:11">
      <c r="A27" s="91" t="s">
        <v>99</v>
      </c>
      <c r="B27" s="90" t="str">
        <f>'Методика оценки'!K121</f>
        <v>Количество педагогических работников ДОО в отчётном году</v>
      </c>
      <c r="C27" s="95" t="s">
        <v>120</v>
      </c>
      <c r="D27" s="74">
        <f>IF('ИИД (Отч.)'!D27="",0,'ИИД (Отч.)'!D27)</f>
        <v>8</v>
      </c>
      <c r="E27" s="74">
        <f>IF('ИИД (Отч.)'!E27="",0,'ИИД (Отч.)'!E27)</f>
        <v>7</v>
      </c>
      <c r="F27" s="74">
        <f>IF('ИИД (Отч.)'!F27="",0,'ИИД (Отч.)'!F27)</f>
        <v>7</v>
      </c>
      <c r="G27" s="74">
        <f>IF('ИИД (Отч.)'!G27="",0,'ИИД (Отч.)'!G27)</f>
        <v>18</v>
      </c>
      <c r="H27" s="74">
        <f>IF('ИИД (Отч.)'!H27="",0,'ИИД (Отч.)'!H27)</f>
        <v>25</v>
      </c>
      <c r="I27" s="74">
        <f>IF('ИИД (Отч.)'!I27="",0,'ИИД (Отч.)'!I27)</f>
        <v>11</v>
      </c>
      <c r="J27" s="74">
        <f>IF('ИИД (Отч.)'!J27="",0,'ИИД (Отч.)'!J27)</f>
        <v>6</v>
      </c>
      <c r="K27" s="74">
        <f>IF('ИИД (Отч.)'!K27="",0,'ИИД (Отч.)'!K27)</f>
        <v>13</v>
      </c>
    </row>
    <row r="28" spans="1:11" ht="30">
      <c r="A28" s="91" t="s">
        <v>100</v>
      </c>
      <c r="B28" s="90" t="str">
        <f>'Методика оценки'!K125</f>
        <v>Количество педагогических работников ДОО, которым по результатам аттестации были присвоены высшая и первая квалификационные категории</v>
      </c>
      <c r="C28" s="95" t="s">
        <v>121</v>
      </c>
      <c r="D28" s="74">
        <f>IF('ИИД (Отч.)'!D28="",0,'ИИД (Отч.)'!D28)</f>
        <v>0</v>
      </c>
      <c r="E28" s="74">
        <f>IF('ИИД (Отч.)'!E28="",0,'ИИД (Отч.)'!E28)</f>
        <v>1</v>
      </c>
      <c r="F28" s="74">
        <f>IF('ИИД (Отч.)'!F28="",0,'ИИД (Отч.)'!F28)</f>
        <v>0</v>
      </c>
      <c r="G28" s="74">
        <f>IF('ИИД (Отч.)'!G28="",0,'ИИД (Отч.)'!G28)</f>
        <v>4</v>
      </c>
      <c r="H28" s="74">
        <f>IF('ИИД (Отч.)'!H28="",0,'ИИД (Отч.)'!H28)</f>
        <v>1</v>
      </c>
      <c r="I28" s="74">
        <f>IF('ИИД (Отч.)'!I28="",0,'ИИД (Отч.)'!I28)</f>
        <v>0</v>
      </c>
      <c r="J28" s="74">
        <f>IF('ИИД (Отч.)'!J28="",0,'ИИД (Отч.)'!J28)</f>
        <v>1</v>
      </c>
      <c r="K28" s="74">
        <f>IF('ИИД (Отч.)'!K28="",0,'ИИД (Отч.)'!K28)</f>
        <v>6</v>
      </c>
    </row>
    <row r="29" spans="1:11" ht="45">
      <c r="A29" s="91" t="s">
        <v>102</v>
      </c>
      <c r="B29" s="90" t="str">
        <f>'Методика оценки'!K130</f>
        <v>Количество педагогических работников ДОО, прошедших за последние 5 лет повышение квалификации/профессиональную переподготовку по профилю педагогической деятельности деятельности, по состоянию на отчётный год</v>
      </c>
      <c r="C29" s="95" t="s">
        <v>122</v>
      </c>
      <c r="D29" s="74">
        <f>IF('ИИД (Отч.)'!D29="",0,'ИИД (Отч.)'!D29)</f>
        <v>0</v>
      </c>
      <c r="E29" s="74">
        <f>IF('ИИД (Отч.)'!E29="",0,'ИИД (Отч.)'!E29)</f>
        <v>0</v>
      </c>
      <c r="F29" s="74">
        <f>IF('ИИД (Отч.)'!F29="",0,'ИИД (Отч.)'!F29)</f>
        <v>0</v>
      </c>
      <c r="G29" s="74">
        <f>IF('ИИД (Отч.)'!G29="",0,'ИИД (Отч.)'!G29)</f>
        <v>0</v>
      </c>
      <c r="H29" s="74">
        <f>IF('ИИД (Отч.)'!H29="",0,'ИИД (Отч.)'!H29)</f>
        <v>0</v>
      </c>
      <c r="I29" s="74">
        <f>IF('ИИД (Отч.)'!I29="",0,'ИИД (Отч.)'!I29)</f>
        <v>0</v>
      </c>
      <c r="J29" s="74">
        <f>IF('ИИД (Отч.)'!J29="",0,'ИИД (Отч.)'!J29)</f>
        <v>0</v>
      </c>
      <c r="K29" s="74">
        <f>IF('ИИД (Отч.)'!K29="",0,'ИИД (Отч.)'!K29)</f>
        <v>8</v>
      </c>
    </row>
    <row r="30" spans="1:11" ht="30">
      <c r="A30" s="91" t="s">
        <v>124</v>
      </c>
      <c r="B30" s="90" t="str">
        <f>'Методика оценки'!K135</f>
        <v>Количество педагогических работников, прошедших повышение квалификации по применению в образовательном процессе ФГОСов, по состоянию на отчётный год</v>
      </c>
      <c r="C30" s="95" t="s">
        <v>125</v>
      </c>
      <c r="D30" s="74">
        <f>IF('ИИД (Отч.)'!D30="",0,'ИИД (Отч.)'!D30)</f>
        <v>3</v>
      </c>
      <c r="E30" s="74">
        <f>IF('ИИД (Отч.)'!E30="",0,'ИИД (Отч.)'!E30)</f>
        <v>5</v>
      </c>
      <c r="F30" s="74">
        <f>IF('ИИД (Отч.)'!F30="",0,'ИИД (Отч.)'!F30)</f>
        <v>3</v>
      </c>
      <c r="G30" s="74">
        <f>IF('ИИД (Отч.)'!G30="",0,'ИИД (Отч.)'!G30)</f>
        <v>11</v>
      </c>
      <c r="H30" s="74">
        <f>IF('ИИД (Отч.)'!H30="",0,'ИИД (Отч.)'!H30)</f>
        <v>22</v>
      </c>
      <c r="I30" s="74">
        <f>IF('ИИД (Отч.)'!I30="",0,'ИИД (Отч.)'!I30)</f>
        <v>9</v>
      </c>
      <c r="J30" s="74">
        <f>IF('ИИД (Отч.)'!J30="",0,'ИИД (Отч.)'!J30)</f>
        <v>4</v>
      </c>
      <c r="K30" s="74">
        <f>IF('ИИД (Отч.)'!K30="",0,'ИИД (Отч.)'!K30)</f>
        <v>8</v>
      </c>
    </row>
    <row r="31" spans="1:11" ht="30">
      <c r="A31" s="91" t="s">
        <v>129</v>
      </c>
      <c r="B31" s="90" t="str">
        <f>'Методика оценки'!K140</f>
        <v>Количество педагогических работников, имеющих награды и поощрения, почетные звания, ведомственные знаки отличия</v>
      </c>
      <c r="C31" s="95" t="s">
        <v>130</v>
      </c>
      <c r="D31" s="74">
        <f>IF('ИИД (Отч.)'!D31="",0,'ИИД (Отч.)'!D31)</f>
        <v>0</v>
      </c>
      <c r="E31" s="74">
        <f>IF('ИИД (Отч.)'!E31="",0,'ИИД (Отч.)'!E31)</f>
        <v>0</v>
      </c>
      <c r="F31" s="74">
        <f>IF('ИИД (Отч.)'!F31="",0,'ИИД (Отч.)'!F31)</f>
        <v>0</v>
      </c>
      <c r="G31" s="74">
        <f>IF('ИИД (Отч.)'!G31="",0,'ИИД (Отч.)'!G31)</f>
        <v>16</v>
      </c>
      <c r="H31" s="74">
        <f>IF('ИИД (Отч.)'!H31="",0,'ИИД (Отч.)'!H31)</f>
        <v>15</v>
      </c>
      <c r="I31" s="74">
        <f>IF('ИИД (Отч.)'!I31="",0,'ИИД (Отч.)'!I31)</f>
        <v>0</v>
      </c>
      <c r="J31" s="74">
        <f>IF('ИИД (Отч.)'!J31="",0,'ИИД (Отч.)'!J31)</f>
        <v>0</v>
      </c>
      <c r="K31" s="74">
        <f>IF('ИИД (Отч.)'!K31="",0,'ИИД (Отч.)'!K31)</f>
        <v>1</v>
      </c>
    </row>
    <row r="32" spans="1:11" ht="45">
      <c r="A32" s="91" t="s">
        <v>131</v>
      </c>
      <c r="B32" s="90" t="str">
        <f>'Методика оценки'!C144</f>
        <v xml:space="preserve">Наличие педагогов, являющихся победителями, призерами (лауреатами) конкурсов всероссийского (к примеру, ВКПМ "Воспитатель года"), окружного, регионального, муниципального уровней </v>
      </c>
      <c r="C32" s="95" t="s">
        <v>132</v>
      </c>
      <c r="D32" s="74" t="str">
        <f>IF('ИИД (Отч.)'!D32="","нет",'ИИД (Отч.)'!D32)</f>
        <v>муниципального</v>
      </c>
      <c r="E32" s="74" t="str">
        <f>IF('ИИД (Отч.)'!E32="","нет",'ИИД (Отч.)'!E32)</f>
        <v>регионального</v>
      </c>
      <c r="F32" s="74" t="str">
        <f>IF('ИИД (Отч.)'!F32="","нет",'ИИД (Отч.)'!F32)</f>
        <v>нет</v>
      </c>
      <c r="G32" s="74" t="str">
        <f>IF('ИИД (Отч.)'!G32="","нет",'ИИД (Отч.)'!G32)</f>
        <v>регионального</v>
      </c>
      <c r="H32" s="74" t="str">
        <f>IF('ИИД (Отч.)'!H32="","нет",'ИИД (Отч.)'!H32)</f>
        <v>нет</v>
      </c>
      <c r="I32" s="74" t="str">
        <f>IF('ИИД (Отч.)'!I32="","нет",'ИИД (Отч.)'!I32)</f>
        <v>нет</v>
      </c>
      <c r="J32" s="74" t="str">
        <f>IF('ИИД (Отч.)'!J32="","нет",'ИИД (Отч.)'!J32)</f>
        <v>нет</v>
      </c>
      <c r="K32" s="74" t="str">
        <f>IF('ИИД (Отч.)'!K32="","нет",'ИИД (Отч.)'!K32)</f>
        <v>нет</v>
      </c>
    </row>
    <row r="33" spans="1:11">
      <c r="A33" s="91" t="s">
        <v>133</v>
      </c>
      <c r="B33" s="90" t="str">
        <f>'Методика оценки'!K149</f>
        <v>Количество открытых вакансий педагогических работников в ДОО</v>
      </c>
      <c r="C33" s="95" t="s">
        <v>134</v>
      </c>
      <c r="D33" s="74">
        <f>IF('ИИД (Отч.)'!D33="",1000000000,'ИИД (Отч.)'!D33)</f>
        <v>0</v>
      </c>
      <c r="E33" s="74">
        <f>IF('ИИД (Отч.)'!E33="",1000000000,'ИИД (Отч.)'!E33)</f>
        <v>0</v>
      </c>
      <c r="F33" s="74">
        <f>IF('ИИД (Отч.)'!F33="",1000000000,'ИИД (Отч.)'!F33)</f>
        <v>0</v>
      </c>
      <c r="G33" s="74">
        <f>IF('ИИД (Отч.)'!G33="",1000000000,'ИИД (Отч.)'!G33)</f>
        <v>0</v>
      </c>
      <c r="H33" s="74">
        <f>IF('ИИД (Отч.)'!H33="",1000000000,'ИИД (Отч.)'!H33)</f>
        <v>0</v>
      </c>
      <c r="I33" s="74">
        <f>IF('ИИД (Отч.)'!I33="",1000000000,'ИИД (Отч.)'!I33)</f>
        <v>0</v>
      </c>
      <c r="J33" s="74">
        <f>IF('ИИД (Отч.)'!J33="",1000000000,'ИИД (Отч.)'!J33)</f>
        <v>0</v>
      </c>
      <c r="K33" s="74">
        <f>IF('ИИД (Отч.)'!K33="",1000000000,'ИИД (Отч.)'!K33)</f>
        <v>0</v>
      </c>
    </row>
    <row r="34" spans="1:11" ht="30">
      <c r="A34" s="91" t="s">
        <v>135</v>
      </c>
      <c r="B34" s="90" t="str">
        <f>'Методика оценки'!K150</f>
        <v>Количество ставок педагогических работников в ДОО согласно штатному расписанию</v>
      </c>
      <c r="C34" s="95" t="s">
        <v>136</v>
      </c>
      <c r="D34" s="74">
        <f>IF('ИИД (Отч.)'!D34="",1000000000,'ИИД (Отч.)'!D34)</f>
        <v>10</v>
      </c>
      <c r="E34" s="74">
        <f>IF('ИИД (Отч.)'!E34="",1000000000,'ИИД (Отч.)'!E34)</f>
        <v>7</v>
      </c>
      <c r="F34" s="74">
        <f>IF('ИИД (Отч.)'!F34="",1000000000,'ИИД (Отч.)'!F34)</f>
        <v>7</v>
      </c>
      <c r="G34" s="74">
        <f>IF('ИИД (Отч.)'!G34="",1000000000,'ИИД (Отч.)'!G34)</f>
        <v>16</v>
      </c>
      <c r="H34" s="74">
        <f>IF('ИИД (Отч.)'!H34="",1000000000,'ИИД (Отч.)'!H34)</f>
        <v>1000000000</v>
      </c>
      <c r="I34" s="74">
        <f>IF('ИИД (Отч.)'!I34="",1000000000,'ИИД (Отч.)'!I34)</f>
        <v>11</v>
      </c>
      <c r="J34" s="74">
        <f>IF('ИИД (Отч.)'!J34="",1000000000,'ИИД (Отч.)'!J34)</f>
        <v>6</v>
      </c>
      <c r="K34" s="74">
        <f>IF('ИИД (Отч.)'!K34="",1000000000,'ИИД (Отч.)'!K34)</f>
        <v>32</v>
      </c>
    </row>
    <row r="35" spans="1:11" ht="30">
      <c r="A35" s="90">
        <v>31</v>
      </c>
      <c r="B35" s="90" t="str">
        <f>'Методика оценки'!K154</f>
        <v>Количество педагогических работников ДОО, уволившихся в отчётном году по собственному желанию (за исключением лиц пенсионного возраста)</v>
      </c>
      <c r="C35" s="95" t="s">
        <v>137</v>
      </c>
      <c r="D35" s="74">
        <f>IF('ИИД (Отч.)'!D35="",1000000000,'ИИД (Отч.)'!D35)</f>
        <v>1</v>
      </c>
      <c r="E35" s="74">
        <f>IF('ИИД (Отч.)'!E35="",1000000000,'ИИД (Отч.)'!E35)</f>
        <v>3</v>
      </c>
      <c r="F35" s="74">
        <f>IF('ИИД (Отч.)'!F35="",1000000000,'ИИД (Отч.)'!F35)</f>
        <v>0</v>
      </c>
      <c r="G35" s="74">
        <f>IF('ИИД (Отч.)'!G35="",1000000000,'ИИД (Отч.)'!G35)</f>
        <v>0</v>
      </c>
      <c r="H35" s="74">
        <f>IF('ИИД (Отч.)'!H35="",1000000000,'ИИД (Отч.)'!H35)</f>
        <v>0</v>
      </c>
      <c r="I35" s="74">
        <f>IF('ИИД (Отч.)'!I35="",1000000000,'ИИД (Отч.)'!I35)</f>
        <v>0</v>
      </c>
      <c r="J35" s="74">
        <f>IF('ИИД (Отч.)'!J35="",1000000000,'ИИД (Отч.)'!J35)</f>
        <v>1000000000</v>
      </c>
      <c r="K35" s="74">
        <f>IF('ИИД (Отч.)'!K35="",1000000000,'ИИД (Отч.)'!K35)</f>
        <v>1</v>
      </c>
    </row>
    <row r="36" spans="1:11">
      <c r="A36" s="91" t="s">
        <v>138</v>
      </c>
      <c r="B36" s="90" t="str">
        <f>'Методика оценки'!K158</f>
        <v>Количество воспитателей ДОО в отчётном году</v>
      </c>
      <c r="C36" s="95" t="s">
        <v>139</v>
      </c>
      <c r="D36" s="74">
        <f>IF('ИИД (Отч.)'!D36="",0,'ИИД (Отч.)'!D36)</f>
        <v>5</v>
      </c>
      <c r="E36" s="74">
        <f>IF('ИИД (Отч.)'!E36="",0,'ИИД (Отч.)'!E36)</f>
        <v>4</v>
      </c>
      <c r="F36" s="74">
        <f>IF('ИИД (Отч.)'!F36="",0,'ИИД (Отч.)'!F36)</f>
        <v>4</v>
      </c>
      <c r="G36" s="74">
        <f>IF('ИИД (Отч.)'!G36="",0,'ИИД (Отч.)'!G36)</f>
        <v>10</v>
      </c>
      <c r="H36" s="74">
        <f>IF('ИИД (Отч.)'!H36="",0,'ИИД (Отч.)'!H36)</f>
        <v>18</v>
      </c>
      <c r="I36" s="74">
        <f>IF('ИИД (Отч.)'!I36="",0,'ИИД (Отч.)'!I36)</f>
        <v>8</v>
      </c>
      <c r="J36" s="74">
        <f>IF('ИИД (Отч.)'!J36="",0,'ИИД (Отч.)'!J36)</f>
        <v>4</v>
      </c>
      <c r="K36" s="74">
        <f>IF('ИИД (Отч.)'!K36="",0,'ИИД (Отч.)'!K36)</f>
        <v>8</v>
      </c>
    </row>
    <row r="37" spans="1:11" ht="30">
      <c r="A37" s="91" t="s">
        <v>140</v>
      </c>
      <c r="B37" s="90" t="str">
        <f>'Методика оценки'!K162</f>
        <v>Количество воспитателей ДОО, работающих в группах с детьми в возрасте до 1 года, по состоянию на отчётный год</v>
      </c>
      <c r="C37" s="95" t="s">
        <v>141</v>
      </c>
      <c r="D37" s="74">
        <f>IF('ИИД (Отч.)'!D37="",0,'ИИД (Отч.)'!D37)</f>
        <v>0</v>
      </c>
      <c r="E37" s="74">
        <f>IF('ИИД (Отч.)'!E37="",0,'ИИД (Отч.)'!E37)</f>
        <v>0</v>
      </c>
      <c r="F37" s="74">
        <f>IF('ИИД (Отч.)'!F37="",0,'ИИД (Отч.)'!F37)</f>
        <v>0</v>
      </c>
      <c r="G37" s="74">
        <f>IF('ИИД (Отч.)'!G37="",0,'ИИД (Отч.)'!G37)</f>
        <v>0</v>
      </c>
      <c r="H37" s="74">
        <f>IF('ИИД (Отч.)'!H37="",0,'ИИД (Отч.)'!H37)</f>
        <v>0</v>
      </c>
      <c r="I37" s="74">
        <f>IF('ИИД (Отч.)'!I37="",0,'ИИД (Отч.)'!I37)</f>
        <v>0</v>
      </c>
      <c r="J37" s="74">
        <f>IF('ИИД (Отч.)'!J37="",0,'ИИД (Отч.)'!J37)</f>
        <v>0</v>
      </c>
      <c r="K37" s="74">
        <f>IF('ИИД (Отч.)'!K37="",0,'ИИД (Отч.)'!K37)</f>
        <v>0</v>
      </c>
    </row>
    <row r="38" spans="1:11">
      <c r="A38" s="91" t="s">
        <v>142</v>
      </c>
      <c r="B38" s="90" t="str">
        <f>'Методика оценки'!K163</f>
        <v>Количество воспитанников в возрасте до 1 года в отчётном году</v>
      </c>
      <c r="C38" s="95" t="s">
        <v>143</v>
      </c>
      <c r="D38" s="74">
        <f>IF('ИИД (Отч.)'!D38="",0,'ИИД (Отч.)'!D38)</f>
        <v>0</v>
      </c>
      <c r="E38" s="74">
        <f>IF('ИИД (Отч.)'!E38="",0,'ИИД (Отч.)'!E38)</f>
        <v>0</v>
      </c>
      <c r="F38" s="74">
        <f>IF('ИИД (Отч.)'!F38="",0,'ИИД (Отч.)'!F38)</f>
        <v>0</v>
      </c>
      <c r="G38" s="74">
        <f>IF('ИИД (Отч.)'!G38="",0,'ИИД (Отч.)'!G38)</f>
        <v>0</v>
      </c>
      <c r="H38" s="74">
        <f>IF('ИИД (Отч.)'!H38="",0,'ИИД (Отч.)'!H38)</f>
        <v>0</v>
      </c>
      <c r="I38" s="74">
        <f>IF('ИИД (Отч.)'!I38="",0,'ИИД (Отч.)'!I38)</f>
        <v>0</v>
      </c>
      <c r="J38" s="74">
        <f>IF('ИИД (Отч.)'!J38="",0,'ИИД (Отч.)'!J38)</f>
        <v>0</v>
      </c>
      <c r="K38" s="74">
        <f>IF('ИИД (Отч.)'!K38="",0,'ИИД (Отч.)'!K38)</f>
        <v>0</v>
      </c>
    </row>
    <row r="39" spans="1:11" ht="30">
      <c r="A39" s="91" t="s">
        <v>144</v>
      </c>
      <c r="B39" s="90" t="str">
        <f>'Методика оценки'!K167</f>
        <v>Количество воспитателей ДОО, работающих в группах с детьми в возрасте от 1 года до 3 лет, по состоянию на отчётный год</v>
      </c>
      <c r="C39" s="95" t="s">
        <v>145</v>
      </c>
      <c r="D39" s="74">
        <f>IF('ИИД (Отч.)'!D39="",0,'ИИД (Отч.)'!D39)</f>
        <v>0</v>
      </c>
      <c r="E39" s="74">
        <f>IF('ИИД (Отч.)'!E39="",0,'ИИД (Отч.)'!E39)</f>
        <v>0</v>
      </c>
      <c r="F39" s="74">
        <f>IF('ИИД (Отч.)'!F39="",0,'ИИД (Отч.)'!F39)</f>
        <v>0</v>
      </c>
      <c r="G39" s="74">
        <f>IF('ИИД (Отч.)'!G39="",0,'ИИД (Отч.)'!G39)</f>
        <v>2</v>
      </c>
      <c r="H39" s="74">
        <f>IF('ИИД (Отч.)'!H39="",0,'ИИД (Отч.)'!H39)</f>
        <v>3</v>
      </c>
      <c r="I39" s="74">
        <f>IF('ИИД (Отч.)'!I39="",0,'ИИД (Отч.)'!I39)</f>
        <v>2</v>
      </c>
      <c r="J39" s="74">
        <f>IF('ИИД (Отч.)'!J39="",0,'ИИД (Отч.)'!J39)</f>
        <v>0</v>
      </c>
      <c r="K39" s="74">
        <f>IF('ИИД (Отч.)'!K39="",0,'ИИД (Отч.)'!K39)</f>
        <v>2</v>
      </c>
    </row>
    <row r="40" spans="1:11">
      <c r="A40" s="91" t="s">
        <v>146</v>
      </c>
      <c r="B40" s="90" t="str">
        <f>'Методика оценки'!K168</f>
        <v>Количество воспитанников в возрасте от 1 года до 3 лет в отчётном году</v>
      </c>
      <c r="C40" s="95" t="s">
        <v>147</v>
      </c>
      <c r="D40" s="74">
        <f>IF('ИИД (Отч.)'!D40="",0,'ИИД (Отч.)'!D40)</f>
        <v>0</v>
      </c>
      <c r="E40" s="74">
        <f>IF('ИИД (Отч.)'!E40="",0,'ИИД (Отч.)'!E40)</f>
        <v>0</v>
      </c>
      <c r="F40" s="74">
        <f>IF('ИИД (Отч.)'!F40="",0,'ИИД (Отч.)'!F40)</f>
        <v>0</v>
      </c>
      <c r="G40" s="74">
        <f>IF('ИИД (Отч.)'!G40="",0,'ИИД (Отч.)'!G40)</f>
        <v>6</v>
      </c>
      <c r="H40" s="74">
        <f>IF('ИИД (Отч.)'!H40="",0,'ИИД (Отч.)'!H40)</f>
        <v>51</v>
      </c>
      <c r="I40" s="74">
        <f>IF('ИИД (Отч.)'!I40="",0,'ИИД (Отч.)'!I40)</f>
        <v>6</v>
      </c>
      <c r="J40" s="74">
        <f>IF('ИИД (Отч.)'!J40="",0,'ИИД (Отч.)'!J40)</f>
        <v>0</v>
      </c>
      <c r="K40" s="74">
        <f>IF('ИИД (Отч.)'!K40="",0,'ИИД (Отч.)'!K40)</f>
        <v>63</v>
      </c>
    </row>
    <row r="41" spans="1:11" ht="30">
      <c r="A41" s="91" t="s">
        <v>148</v>
      </c>
      <c r="B41" s="90" t="str">
        <f>'Методика оценки'!K172</f>
        <v>Количество воспитателей ДОО, работающих в группах с воспитанниками в возрасте от 3 лет, по состоянию на отчётный год</v>
      </c>
      <c r="C41" s="95" t="s">
        <v>149</v>
      </c>
      <c r="D41" s="74">
        <f>IF('ИИД (Отч.)'!D41="",0,'ИИД (Отч.)'!D41)</f>
        <v>5</v>
      </c>
      <c r="E41" s="74">
        <f>IF('ИИД (Отч.)'!E41="",0,'ИИД (Отч.)'!E41)</f>
        <v>4</v>
      </c>
      <c r="F41" s="74">
        <f>IF('ИИД (Отч.)'!F41="",0,'ИИД (Отч.)'!F41)</f>
        <v>4</v>
      </c>
      <c r="G41" s="74">
        <f>IF('ИИД (Отч.)'!G41="",0,'ИИД (Отч.)'!G41)</f>
        <v>6</v>
      </c>
      <c r="H41" s="74">
        <f>IF('ИИД (Отч.)'!H41="",0,'ИИД (Отч.)'!H41)</f>
        <v>15</v>
      </c>
      <c r="I41" s="74">
        <f>IF('ИИД (Отч.)'!I41="",0,'ИИД (Отч.)'!I41)</f>
        <v>6</v>
      </c>
      <c r="J41" s="74">
        <f>IF('ИИД (Отч.)'!J41="",0,'ИИД (Отч.)'!J41)</f>
        <v>4</v>
      </c>
      <c r="K41" s="74">
        <f>IF('ИИД (Отч.)'!K41="",0,'ИИД (Отч.)'!K41)</f>
        <v>6</v>
      </c>
    </row>
    <row r="42" spans="1:11">
      <c r="A42" s="91" t="s">
        <v>150</v>
      </c>
      <c r="B42" s="90" t="str">
        <f>'Методика оценки'!K173</f>
        <v>Количество воспитанников в возрасте от 3 лет в отчётном году</v>
      </c>
      <c r="C42" s="95" t="s">
        <v>151</v>
      </c>
      <c r="D42" s="74">
        <f>IF('ИИД (Отч.)'!D42="",0,'ИИД (Отч.)'!D42)</f>
        <v>86</v>
      </c>
      <c r="E42" s="74">
        <f>IF('ИИД (Отч.)'!E42="",0,'ИИД (Отч.)'!E42)</f>
        <v>84</v>
      </c>
      <c r="F42" s="74">
        <f>IF('ИИД (Отч.)'!F42="",0,'ИИД (Отч.)'!F42)</f>
        <v>34</v>
      </c>
      <c r="G42" s="74">
        <f>IF('ИИД (Отч.)'!G42="",0,'ИИД (Отч.)'!G42)</f>
        <v>151</v>
      </c>
      <c r="H42" s="74">
        <f>IF('ИИД (Отч.)'!H42="",0,'ИИД (Отч.)'!H42)</f>
        <v>141</v>
      </c>
      <c r="I42" s="74">
        <f>IF('ИИД (Отч.)'!I42="",0,'ИИД (Отч.)'!I42)</f>
        <v>105</v>
      </c>
      <c r="J42" s="74">
        <f>IF('ИИД (Отч.)'!J42="",0,'ИИД (Отч.)'!J42)</f>
        <v>30</v>
      </c>
      <c r="K42" s="74">
        <f>IF('ИИД (Отч.)'!K42="",0,'ИИД (Отч.)'!K42)</f>
        <v>87</v>
      </c>
    </row>
    <row r="43" spans="1:11">
      <c r="A43" s="91" t="s">
        <v>152</v>
      </c>
      <c r="B43" s="90" t="str">
        <f>'Методика оценки'!K177</f>
        <v>Количество помощников воспитателей в ДОО в отчётном году</v>
      </c>
      <c r="C43" s="95" t="s">
        <v>153</v>
      </c>
      <c r="D43" s="74">
        <f>IF('ИИД (Отч.)'!D43="",0,'ИИД (Отч.)'!D43)</f>
        <v>4</v>
      </c>
      <c r="E43" s="74">
        <f>IF('ИИД (Отч.)'!E43="",0,'ИИД (Отч.)'!E43)</f>
        <v>3</v>
      </c>
      <c r="F43" s="74">
        <f>IF('ИИД (Отч.)'!F43="",0,'ИИД (Отч.)'!F43)</f>
        <v>5</v>
      </c>
      <c r="G43" s="74">
        <f>IF('ИИД (Отч.)'!G43="",0,'ИИД (Отч.)'!G43)</f>
        <v>9</v>
      </c>
      <c r="H43" s="74">
        <f>IF('ИИД (Отч.)'!H43="",0,'ИИД (Отч.)'!H43)</f>
        <v>18</v>
      </c>
      <c r="I43" s="74">
        <f>IF('ИИД (Отч.)'!I43="",0,'ИИД (Отч.)'!I43)</f>
        <v>8</v>
      </c>
      <c r="J43" s="74">
        <f>IF('ИИД (Отч.)'!J43="",0,'ИИД (Отч.)'!J43)</f>
        <v>4</v>
      </c>
      <c r="K43" s="74">
        <f>IF('ИИД (Отч.)'!K43="",0,'ИИД (Отч.)'!K43)</f>
        <v>5</v>
      </c>
    </row>
    <row r="44" spans="1:11" ht="30">
      <c r="A44" s="91" t="s">
        <v>154</v>
      </c>
      <c r="B44" s="90" t="str">
        <f>'Методика оценки'!K181</f>
        <v>Количество помощников воспитателей ДОО, работающих в группах с воспитанниками в возрасте до 1 года, по состоянию на отчётный год</v>
      </c>
      <c r="C44" s="95" t="s">
        <v>155</v>
      </c>
      <c r="D44" s="74">
        <f>IF('ИИД (Отч.)'!D44="",0,'ИИД (Отч.)'!D44)</f>
        <v>0</v>
      </c>
      <c r="E44" s="74">
        <f>IF('ИИД (Отч.)'!E44="",0,'ИИД (Отч.)'!E44)</f>
        <v>0</v>
      </c>
      <c r="F44" s="74">
        <f>IF('ИИД (Отч.)'!F44="",0,'ИИД (Отч.)'!F44)</f>
        <v>0</v>
      </c>
      <c r="G44" s="74">
        <f>IF('ИИД (Отч.)'!G44="",0,'ИИД (Отч.)'!G44)</f>
        <v>0</v>
      </c>
      <c r="H44" s="74">
        <f>IF('ИИД (Отч.)'!H44="",0,'ИИД (Отч.)'!H44)</f>
        <v>0</v>
      </c>
      <c r="I44" s="74">
        <f>IF('ИИД (Отч.)'!I44="",0,'ИИД (Отч.)'!I44)</f>
        <v>0</v>
      </c>
      <c r="J44" s="74">
        <f>IF('ИИД (Отч.)'!J44="",0,'ИИД (Отч.)'!J44)</f>
        <v>0</v>
      </c>
      <c r="K44" s="74">
        <f>IF('ИИД (Отч.)'!K44="",0,'ИИД (Отч.)'!K44)</f>
        <v>0</v>
      </c>
    </row>
    <row r="45" spans="1:11" ht="30">
      <c r="A45" s="91" t="s">
        <v>156</v>
      </c>
      <c r="B45" s="90" t="str">
        <f>'Методика оценки'!K186</f>
        <v>Количество помощников воспитателей ДОО, работающих в группах с воспитанниками в возрасте от 1 года до 3 лет, по состоянию на отчётный год</v>
      </c>
      <c r="C45" s="95" t="s">
        <v>157</v>
      </c>
      <c r="D45" s="74">
        <f>IF('ИИД (Отч.)'!D45="",0,'ИИД (Отч.)'!D45)</f>
        <v>0</v>
      </c>
      <c r="E45" s="74">
        <f>IF('ИИД (Отч.)'!E45="",0,'ИИД (Отч.)'!E45)</f>
        <v>0</v>
      </c>
      <c r="F45" s="74">
        <f>IF('ИИД (Отч.)'!F45="",0,'ИИД (Отч.)'!F45)</f>
        <v>0</v>
      </c>
      <c r="G45" s="74">
        <f>IF('ИИД (Отч.)'!G45="",0,'ИИД (Отч.)'!G45)</f>
        <v>4</v>
      </c>
      <c r="H45" s="74">
        <f>IF('ИИД (Отч.)'!H45="",0,'ИИД (Отч.)'!H45)</f>
        <v>3</v>
      </c>
      <c r="I45" s="74">
        <f>IF('ИИД (Отч.)'!I45="",0,'ИИД (Отч.)'!I45)</f>
        <v>2</v>
      </c>
      <c r="J45" s="74">
        <f>IF('ИИД (Отч.)'!J45="",0,'ИИД (Отч.)'!J45)</f>
        <v>0</v>
      </c>
      <c r="K45" s="74">
        <f>IF('ИИД (Отч.)'!K45="",0,'ИИД (Отч.)'!K45)</f>
        <v>2</v>
      </c>
    </row>
    <row r="46" spans="1:11" ht="30">
      <c r="A46" s="91" t="s">
        <v>158</v>
      </c>
      <c r="B46" s="90" t="str">
        <f>'Методика оценки'!K191</f>
        <v>Количество помощников воспитателей ДОО, работающих в группах с воспитанниками в возрасте от 3 лет, по состоянию на отчётный год</v>
      </c>
      <c r="C46" s="95" t="s">
        <v>159</v>
      </c>
      <c r="D46" s="80">
        <f>IF('ИИД (Отч.)'!D46="",0,'ИИД (Отч.)'!D46)</f>
        <v>4</v>
      </c>
      <c r="E46" s="80">
        <f>IF('ИИД (Отч.)'!E46="",0,'ИИД (Отч.)'!E46)</f>
        <v>3</v>
      </c>
      <c r="F46" s="80">
        <f>IF('ИИД (Отч.)'!F46="",0,'ИИД (Отч.)'!F46)</f>
        <v>5</v>
      </c>
      <c r="G46" s="80">
        <f>IF('ИИД (Отч.)'!G46="",0,'ИИД (Отч.)'!G46)</f>
        <v>5</v>
      </c>
      <c r="H46" s="80">
        <f>IF('ИИД (Отч.)'!H46="",0,'ИИД (Отч.)'!H46)</f>
        <v>12</v>
      </c>
      <c r="I46" s="80">
        <f>IF('ИИД (Отч.)'!I46="",0,'ИИД (Отч.)'!I46)</f>
        <v>6</v>
      </c>
      <c r="J46" s="80">
        <f>IF('ИИД (Отч.)'!J46="",0,'ИИД (Отч.)'!J46)</f>
        <v>0</v>
      </c>
      <c r="K46" s="80">
        <f>IF('ИИД (Отч.)'!K46="",0,'ИИД (Отч.)'!K46)</f>
        <v>3</v>
      </c>
    </row>
    <row r="47" spans="1:11">
      <c r="A47" s="91" t="s">
        <v>160</v>
      </c>
      <c r="B47" s="90" t="str">
        <f>'Методика оценки'!K196</f>
        <v>Количество педагогов-психологов в ДОО в отчётном году</v>
      </c>
      <c r="C47" s="95" t="s">
        <v>161</v>
      </c>
      <c r="D47" s="80">
        <f>IF('ИИД (Отч.)'!D47="",0,'ИИД (Отч.)'!D47)</f>
        <v>1</v>
      </c>
      <c r="E47" s="80">
        <f>IF('ИИД (Отч.)'!E47="",0,'ИИД (Отч.)'!E47)</f>
        <v>1</v>
      </c>
      <c r="F47" s="80">
        <f>IF('ИИД (Отч.)'!F47="",0,'ИИД (Отч.)'!F47)</f>
        <v>1</v>
      </c>
      <c r="G47" s="80">
        <f>IF('ИИД (Отч.)'!G47="",0,'ИИД (Отч.)'!G47)</f>
        <v>1</v>
      </c>
      <c r="H47" s="80">
        <f>IF('ИИД (Отч.)'!H47="",0,'ИИД (Отч.)'!H47)</f>
        <v>2</v>
      </c>
      <c r="I47" s="80">
        <f>IF('ИИД (Отч.)'!I47="",0,'ИИД (Отч.)'!I47)</f>
        <v>1</v>
      </c>
      <c r="J47" s="80">
        <f>IF('ИИД (Отч.)'!J47="",0,'ИИД (Отч.)'!J47)</f>
        <v>1</v>
      </c>
      <c r="K47" s="80">
        <f>IF('ИИД (Отч.)'!K47="",0,'ИИД (Отч.)'!K47)</f>
        <v>1</v>
      </c>
    </row>
    <row r="48" spans="1:11">
      <c r="A48" s="91" t="s">
        <v>162</v>
      </c>
      <c r="B48" s="90" t="str">
        <f>'Методика оценки'!K206</f>
        <v>Наличие учителей-логопедов в ДОО в отчетном году</v>
      </c>
      <c r="C48" s="95" t="s">
        <v>163</v>
      </c>
      <c r="D48" s="83" t="str">
        <f>IF('ИИД (Отч.)'!D48="","нет",'ИИД (Отч.)'!D48)</f>
        <v>да</v>
      </c>
      <c r="E48" s="83" t="str">
        <f>IF('ИИД (Отч.)'!E48="","нет",'ИИД (Отч.)'!E48)</f>
        <v>нет</v>
      </c>
      <c r="F48" s="83" t="str">
        <f>IF('ИИД (Отч.)'!F48="","нет",'ИИД (Отч.)'!F48)</f>
        <v>нет</v>
      </c>
      <c r="G48" s="83" t="str">
        <f>IF('ИИД (Отч.)'!G48="","нет",'ИИД (Отч.)'!G48)</f>
        <v>да</v>
      </c>
      <c r="H48" s="83" t="str">
        <f>IF('ИИД (Отч.)'!H48="","нет",'ИИД (Отч.)'!H48)</f>
        <v>да</v>
      </c>
      <c r="I48" s="83" t="str">
        <f>IF('ИИД (Отч.)'!I48="","нет",'ИИД (Отч.)'!I48)</f>
        <v>нет</v>
      </c>
      <c r="J48" s="83" t="str">
        <f>IF('ИИД (Отч.)'!J48="","нет",'ИИД (Отч.)'!J48)</f>
        <v>нет</v>
      </c>
      <c r="K48" s="83" t="str">
        <f>IF('ИИД (Отч.)'!K48="","нет",'ИИД (Отч.)'!K48)</f>
        <v>нет</v>
      </c>
    </row>
    <row r="49" spans="1:11">
      <c r="A49" s="91" t="s">
        <v>177</v>
      </c>
      <c r="B49" s="90" t="str">
        <f>'Методика оценки'!K209</f>
        <v>Количество музыкальных руководителей в ДОО в отчетном году</v>
      </c>
      <c r="C49" s="95" t="s">
        <v>422</v>
      </c>
      <c r="D49" s="80">
        <f>IF('ИИД (Отч.)'!D49="",0,'ИИД (Отч.)'!D49)</f>
        <v>1</v>
      </c>
      <c r="E49" s="80">
        <f>IF('ИИД (Отч.)'!E49="",0,'ИИД (Отч.)'!E49)</f>
        <v>1</v>
      </c>
      <c r="F49" s="80">
        <f>IF('ИИД (Отч.)'!F49="",0,'ИИД (Отч.)'!F49)</f>
        <v>1</v>
      </c>
      <c r="G49" s="80">
        <f>IF('ИИД (Отч.)'!G49="",0,'ИИД (Отч.)'!G49)</f>
        <v>2</v>
      </c>
      <c r="H49" s="80">
        <f>IF('ИИД (Отч.)'!H49="",0,'ИИД (Отч.)'!H49)</f>
        <v>2</v>
      </c>
      <c r="I49" s="80">
        <f>IF('ИИД (Отч.)'!I49="",0,'ИИД (Отч.)'!I49)</f>
        <v>1</v>
      </c>
      <c r="J49" s="80">
        <f>IF('ИИД (Отч.)'!J49="",0,'ИИД (Отч.)'!J49)</f>
        <v>1</v>
      </c>
      <c r="K49" s="80">
        <f>IF('ИИД (Отч.)'!K49="",0,'ИИД (Отч.)'!K49)</f>
        <v>1</v>
      </c>
    </row>
    <row r="50" spans="1:11">
      <c r="A50" s="91" t="s">
        <v>178</v>
      </c>
      <c r="B50" s="90" t="str">
        <f>'Методика оценки'!K213</f>
        <v>Количество инструкторов по физической культуре в ДОО в отчетном году</v>
      </c>
      <c r="C50" s="95" t="s">
        <v>423</v>
      </c>
      <c r="D50" s="80">
        <f>IF('ИИД (Отч.)'!D50="",0,'ИИД (Отч.)'!D50)</f>
        <v>0</v>
      </c>
      <c r="E50" s="80">
        <f>IF('ИИД (Отч.)'!E50="",0,'ИИД (Отч.)'!E50)</f>
        <v>0</v>
      </c>
      <c r="F50" s="80">
        <f>IF('ИИД (Отч.)'!F50="",0,'ИИД (Отч.)'!F50)</f>
        <v>0</v>
      </c>
      <c r="G50" s="80">
        <f>IF('ИИД (Отч.)'!G50="",0,'ИИД (Отч.)'!G50)</f>
        <v>0</v>
      </c>
      <c r="H50" s="80">
        <f>IF('ИИД (Отч.)'!H50="",0,'ИИД (Отч.)'!H50)</f>
        <v>0</v>
      </c>
      <c r="I50" s="80">
        <f>IF('ИИД (Отч.)'!I50="",0,'ИИД (Отч.)'!I50)</f>
        <v>0</v>
      </c>
      <c r="J50" s="80">
        <f>IF('ИИД (Отч.)'!J50="",0,'ИИД (Отч.)'!J50)</f>
        <v>0</v>
      </c>
      <c r="K50" s="80">
        <f>IF('ИИД (Отч.)'!K50="",0,'ИИД (Отч.)'!K50)</f>
        <v>1</v>
      </c>
    </row>
    <row r="51" spans="1:11">
      <c r="A51" s="91" t="s">
        <v>179</v>
      </c>
      <c r="B51" s="90" t="str">
        <f>'Методика оценки'!K217</f>
        <v>Количество медицинских работников в ДОО в отчетном году</v>
      </c>
      <c r="C51" s="95" t="s">
        <v>424</v>
      </c>
      <c r="D51" s="80">
        <f>IF('ИИД (Отч.)'!D51="",0,'ИИД (Отч.)'!D51)</f>
        <v>1</v>
      </c>
      <c r="E51" s="80">
        <f>IF('ИИД (Отч.)'!E51="",0,'ИИД (Отч.)'!E51)</f>
        <v>1</v>
      </c>
      <c r="F51" s="80">
        <f>IF('ИИД (Отч.)'!F51="",0,'ИИД (Отч.)'!F51)</f>
        <v>1</v>
      </c>
      <c r="G51" s="80">
        <f>IF('ИИД (Отч.)'!G51="",0,'ИИД (Отч.)'!G51)</f>
        <v>1</v>
      </c>
      <c r="H51" s="80">
        <f>IF('ИИД (Отч.)'!H51="",0,'ИИД (Отч.)'!H51)</f>
        <v>3</v>
      </c>
      <c r="I51" s="80">
        <f>IF('ИИД (Отч.)'!I51="",0,'ИИД (Отч.)'!I51)</f>
        <v>1</v>
      </c>
      <c r="J51" s="80">
        <f>IF('ИИД (Отч.)'!J51="",0,'ИИД (Отч.)'!J51)</f>
        <v>1</v>
      </c>
      <c r="K51" s="80">
        <f>IF('ИИД (Отч.)'!K51="",0,'ИИД (Отч.)'!K51)</f>
        <v>1</v>
      </c>
    </row>
    <row r="52" spans="1:11" ht="30">
      <c r="A52" s="91" t="s">
        <v>180</v>
      </c>
      <c r="B52" s="90" t="str">
        <f>'Методика оценки'!K223</f>
        <v>Количество нештатных и аварийных ситуаций техногенного характера, возникших на территории ДОО (пожар, обрушение конструкций и т.п.)</v>
      </c>
      <c r="C52" s="95" t="s">
        <v>451</v>
      </c>
      <c r="D52" s="80">
        <f>IF('ИИД (Отч.)'!D52="",1000000000,'ИИД (Отч.)'!D52)</f>
        <v>0</v>
      </c>
      <c r="E52" s="80">
        <f>IF('ИИД (Отч.)'!E52="",1000000000,'ИИД (Отч.)'!E52)</f>
        <v>0</v>
      </c>
      <c r="F52" s="80">
        <f>IF('ИИД (Отч.)'!F52="",1000000000,'ИИД (Отч.)'!F52)</f>
        <v>0</v>
      </c>
      <c r="G52" s="80">
        <f>IF('ИИД (Отч.)'!G52="",1000000000,'ИИД (Отч.)'!G52)</f>
        <v>0</v>
      </c>
      <c r="H52" s="80">
        <f>IF('ИИД (Отч.)'!H52="",1000000000,'ИИД (Отч.)'!H52)</f>
        <v>0</v>
      </c>
      <c r="I52" s="80">
        <f>IF('ИИД (Отч.)'!I52="",1000000000,'ИИД (Отч.)'!I52)</f>
        <v>0</v>
      </c>
      <c r="J52" s="80">
        <f>IF('ИИД (Отч.)'!J52="",1000000000,'ИИД (Отч.)'!J52)</f>
        <v>0</v>
      </c>
      <c r="K52" s="80">
        <f>IF('ИИД (Отч.)'!K52="",1000000000,'ИИД (Отч.)'!K52)</f>
        <v>0</v>
      </c>
    </row>
    <row r="53" spans="1:11">
      <c r="A53" s="91" t="s">
        <v>181</v>
      </c>
      <c r="B53" s="90" t="str">
        <f>'Методика оценки'!K226</f>
        <v xml:space="preserve">Наличие системы водоснабжения </v>
      </c>
      <c r="C53" s="95" t="s">
        <v>452</v>
      </c>
      <c r="D53" s="80" t="str">
        <f>IF('ИИД (Отч.)'!D53="","нет",'ИИД (Отч.)'!D53)</f>
        <v>нет</v>
      </c>
      <c r="E53" s="80" t="str">
        <f>IF('ИИД (Отч.)'!E53="","нет",'ИИД (Отч.)'!E53)</f>
        <v>да</v>
      </c>
      <c r="F53" s="80" t="str">
        <f>IF('ИИД (Отч.)'!F53="","нет",'ИИД (Отч.)'!F53)</f>
        <v>да</v>
      </c>
      <c r="G53" s="80" t="str">
        <f>IF('ИИД (Отч.)'!G53="","нет",'ИИД (Отч.)'!G53)</f>
        <v>нет</v>
      </c>
      <c r="H53" s="80" t="str">
        <f>IF('ИИД (Отч.)'!H53="","нет",'ИИД (Отч.)'!H53)</f>
        <v>да</v>
      </c>
      <c r="I53" s="80" t="str">
        <f>IF('ИИД (Отч.)'!I53="","нет",'ИИД (Отч.)'!I53)</f>
        <v>да</v>
      </c>
      <c r="J53" s="80" t="str">
        <f>IF('ИИД (Отч.)'!J53="","нет",'ИИД (Отч.)'!J53)</f>
        <v xml:space="preserve">да </v>
      </c>
      <c r="K53" s="80" t="str">
        <f>IF('ИИД (Отч.)'!K53="","нет",'ИИД (Отч.)'!K53)</f>
        <v>да</v>
      </c>
    </row>
    <row r="54" spans="1:11">
      <c r="A54" s="91" t="s">
        <v>182</v>
      </c>
      <c r="B54" s="90" t="str">
        <f>'Методика оценки'!K229</f>
        <v>Наличие системы отопления</v>
      </c>
      <c r="C54" s="95" t="s">
        <v>453</v>
      </c>
      <c r="D54" s="80" t="str">
        <f>IF('ИИД (Отч.)'!D54="","нет",'ИИД (Отч.)'!D54)</f>
        <v>нет</v>
      </c>
      <c r="E54" s="80" t="str">
        <f>IF('ИИД (Отч.)'!E54="","нет",'ИИД (Отч.)'!E54)</f>
        <v>нет</v>
      </c>
      <c r="F54" s="80" t="str">
        <f>IF('ИИД (Отч.)'!F54="","нет",'ИИД (Отч.)'!F54)</f>
        <v>нет</v>
      </c>
      <c r="G54" s="80" t="str">
        <f>IF('ИИД (Отч.)'!G54="","нет",'ИИД (Отч.)'!G54)</f>
        <v>нет</v>
      </c>
      <c r="H54" s="80" t="str">
        <f>IF('ИИД (Отч.)'!H54="","нет",'ИИД (Отч.)'!H54)</f>
        <v>да</v>
      </c>
      <c r="I54" s="80" t="str">
        <f>IF('ИИД (Отч.)'!I54="","нет",'ИИД (Отч.)'!I54)</f>
        <v>нет</v>
      </c>
      <c r="J54" s="80" t="str">
        <f>IF('ИИД (Отч.)'!J54="","нет",'ИИД (Отч.)'!J54)</f>
        <v>нет</v>
      </c>
      <c r="K54" s="80" t="str">
        <f>IF('ИИД (Отч.)'!K54="","нет",'ИИД (Отч.)'!K54)</f>
        <v>да</v>
      </c>
    </row>
    <row r="55" spans="1:11">
      <c r="A55" s="91" t="s">
        <v>183</v>
      </c>
      <c r="B55" s="90" t="str">
        <f>'Методика оценки'!K232</f>
        <v>Наличие канализации</v>
      </c>
      <c r="C55" s="95" t="s">
        <v>454</v>
      </c>
      <c r="D55" s="80" t="str">
        <f>IF('ИИД (Отч.)'!D55="","нет",'ИИД (Отч.)'!D55)</f>
        <v>нет</v>
      </c>
      <c r="E55" s="80" t="str">
        <f>IF('ИИД (Отч.)'!E55="","нет",'ИИД (Отч.)'!E55)</f>
        <v>нет</v>
      </c>
      <c r="F55" s="80" t="str">
        <f>IF('ИИД (Отч.)'!F55="","нет",'ИИД (Отч.)'!F55)</f>
        <v>нет</v>
      </c>
      <c r="G55" s="80" t="str">
        <f>IF('ИИД (Отч.)'!G55="","нет",'ИИД (Отч.)'!G55)</f>
        <v>нет</v>
      </c>
      <c r="H55" s="80" t="str">
        <f>IF('ИИД (Отч.)'!H55="","нет",'ИИД (Отч.)'!H55)</f>
        <v>нет</v>
      </c>
      <c r="I55" s="80" t="str">
        <f>IF('ИИД (Отч.)'!I55="","нет",'ИИД (Отч.)'!I55)</f>
        <v>нет</v>
      </c>
      <c r="J55" s="80" t="str">
        <f>IF('ИИД (Отч.)'!J55="","нет",'ИИД (Отч.)'!J55)</f>
        <v>нет</v>
      </c>
      <c r="K55" s="80" t="str">
        <f>IF('ИИД (Отч.)'!K55="","нет",'ИИД (Отч.)'!K55)</f>
        <v>да</v>
      </c>
    </row>
    <row r="56" spans="1:11">
      <c r="A56" s="91" t="s">
        <v>184</v>
      </c>
      <c r="B56" s="90" t="str">
        <f>'Методика оценки'!K235</f>
        <v>Тип здания, в котором располагается ДОО</v>
      </c>
      <c r="C56" s="95" t="s">
        <v>455</v>
      </c>
      <c r="D56" s="80" t="str">
        <f>IF('ИИД (Отч.)'!D56="","арендованное",'ИИД (Отч.)'!D56)</f>
        <v>арендованное</v>
      </c>
      <c r="E56" s="80" t="str">
        <f>IF('ИИД (Отч.)'!E56="","арендованное",'ИИД (Отч.)'!E56)</f>
        <v>арендованное</v>
      </c>
      <c r="F56" s="80" t="str">
        <f>IF('ИИД (Отч.)'!F56="","арендованное",'ИИД (Отч.)'!F56)</f>
        <v>арендованное</v>
      </c>
      <c r="G56" s="80" t="str">
        <f>IF('ИИД (Отч.)'!G56="","арендованное",'ИИД (Отч.)'!G56)</f>
        <v>арендованное</v>
      </c>
      <c r="H56" s="80" t="str">
        <f>IF('ИИД (Отч.)'!H56="","арендованное",'ИИД (Отч.)'!H56)</f>
        <v>приспособленное</v>
      </c>
      <c r="I56" s="80" t="str">
        <f>IF('ИИД (Отч.)'!I56="","арендованное",'ИИД (Отч.)'!I56)</f>
        <v>арендованное</v>
      </c>
      <c r="J56" s="80" t="str">
        <f>IF('ИИД (Отч.)'!J56="","арендованное",'ИИД (Отч.)'!J56)</f>
        <v>арендованное</v>
      </c>
      <c r="K56" s="80" t="str">
        <f>IF('ИИД (Отч.)'!K56="","арендованное",'ИИД (Отч.)'!K56)</f>
        <v>типовое</v>
      </c>
    </row>
    <row r="57" spans="1:11">
      <c r="A57" s="91" t="s">
        <v>185</v>
      </c>
      <c r="B57" s="90" t="str">
        <f>'Методика оценки'!C239</f>
        <v>Является ли здание ДОО аварийным</v>
      </c>
      <c r="C57" s="95" t="s">
        <v>456</v>
      </c>
      <c r="D57" s="80" t="str">
        <f>IF('ИИД (Отч.)'!D57="","да",'ИИД (Отч.)'!D57)</f>
        <v>нет</v>
      </c>
      <c r="E57" s="80" t="str">
        <f>IF('ИИД (Отч.)'!E57="","да",'ИИД (Отч.)'!E57)</f>
        <v>нет</v>
      </c>
      <c r="F57" s="80" t="str">
        <f>IF('ИИД (Отч.)'!F57="","да",'ИИД (Отч.)'!F57)</f>
        <v>нет</v>
      </c>
      <c r="G57" s="80" t="str">
        <f>IF('ИИД (Отч.)'!G57="","да",'ИИД (Отч.)'!G57)</f>
        <v>нет</v>
      </c>
      <c r="H57" s="80" t="str">
        <f>IF('ИИД (Отч.)'!H57="","да",'ИИД (Отч.)'!H57)</f>
        <v>нет</v>
      </c>
      <c r="I57" s="80" t="str">
        <f>IF('ИИД (Отч.)'!I57="","да",'ИИД (Отч.)'!I57)</f>
        <v>нет</v>
      </c>
      <c r="J57" s="80" t="str">
        <f>IF('ИИД (Отч.)'!J57="","да",'ИИД (Отч.)'!J57)</f>
        <v>нет</v>
      </c>
      <c r="K57" s="80" t="str">
        <f>IF('ИИД (Отч.)'!K57="","да",'ИИД (Отч.)'!K57)</f>
        <v>нет</v>
      </c>
    </row>
    <row r="58" spans="1:11">
      <c r="A58" s="91" t="s">
        <v>186</v>
      </c>
      <c r="B58" s="90" t="str">
        <f>'Методика оценки'!K242</f>
        <v>Необходимость проведения в здании ДОО капитального ремонта</v>
      </c>
      <c r="C58" s="95" t="s">
        <v>457</v>
      </c>
      <c r="D58" s="80" t="str">
        <f>IF('ИИД (Отч.)'!D58="","да",'ИИД (Отч.)'!D58)</f>
        <v>нет</v>
      </c>
      <c r="E58" s="80" t="str">
        <f>IF('ИИД (Отч.)'!E58="","да",'ИИД (Отч.)'!E58)</f>
        <v>нет</v>
      </c>
      <c r="F58" s="80" t="str">
        <f>IF('ИИД (Отч.)'!F58="","да",'ИИД (Отч.)'!F58)</f>
        <v>нет</v>
      </c>
      <c r="G58" s="80" t="str">
        <f>IF('ИИД (Отч.)'!G58="","да",'ИИД (Отч.)'!G58)</f>
        <v>нет</v>
      </c>
      <c r="H58" s="80" t="str">
        <f>IF('ИИД (Отч.)'!H58="","да",'ИИД (Отч.)'!H58)</f>
        <v>да</v>
      </c>
      <c r="I58" s="80" t="str">
        <f>IF('ИИД (Отч.)'!I58="","да",'ИИД (Отч.)'!I58)</f>
        <v>да</v>
      </c>
      <c r="J58" s="80" t="str">
        <f>IF('ИИД (Отч.)'!J58="","да",'ИИД (Отч.)'!J58)</f>
        <v>нет</v>
      </c>
      <c r="K58" s="80" t="str">
        <f>IF('ИИД (Отч.)'!K58="","да",'ИИД (Отч.)'!K58)</f>
        <v>нет</v>
      </c>
    </row>
    <row r="59" spans="1:11">
      <c r="A59" s="91" t="s">
        <v>187</v>
      </c>
      <c r="B59" s="90" t="str">
        <f>'Методика оценки'!K245</f>
        <v xml:space="preserve"> Наличие тревожной кнопки или другой охранной сигнализации</v>
      </c>
      <c r="C59" s="95" t="s">
        <v>458</v>
      </c>
      <c r="D59" s="80" t="str">
        <f>IF('ИИД (Отч.)'!D59="","нет",'ИИД (Отч.)'!D59)</f>
        <v>да</v>
      </c>
      <c r="E59" s="80" t="str">
        <f>IF('ИИД (Отч.)'!E59="","нет",'ИИД (Отч.)'!E59)</f>
        <v>да</v>
      </c>
      <c r="F59" s="80" t="str">
        <f>IF('ИИД (Отч.)'!F59="","нет",'ИИД (Отч.)'!F59)</f>
        <v>да</v>
      </c>
      <c r="G59" s="80" t="str">
        <f>IF('ИИД (Отч.)'!G59="","нет",'ИИД (Отч.)'!G59)</f>
        <v>да</v>
      </c>
      <c r="H59" s="80" t="str">
        <f>IF('ИИД (Отч.)'!H59="","нет",'ИИД (Отч.)'!H59)</f>
        <v>да</v>
      </c>
      <c r="I59" s="80" t="str">
        <f>IF('ИИД (Отч.)'!I59="","нет",'ИИД (Отч.)'!I59)</f>
        <v>да</v>
      </c>
      <c r="J59" s="80" t="str">
        <f>IF('ИИД (Отч.)'!J59="","нет",'ИИД (Отч.)'!J59)</f>
        <v xml:space="preserve">да </v>
      </c>
      <c r="K59" s="80" t="str">
        <f>IF('ИИД (Отч.)'!K59="","нет",'ИИД (Отч.)'!K59)</f>
        <v>да</v>
      </c>
    </row>
    <row r="60" spans="1:11">
      <c r="A60" s="91" t="s">
        <v>188</v>
      </c>
      <c r="B60" s="90" t="str">
        <f>'Методика оценки'!K248</f>
        <v>Наличие работающей пожарной сигнализации</v>
      </c>
      <c r="C60" s="95" t="s">
        <v>459</v>
      </c>
      <c r="D60" s="80" t="str">
        <f>IF('ИИД (Отч.)'!D60="","нет",'ИИД (Отч.)'!D60)</f>
        <v>да</v>
      </c>
      <c r="E60" s="80" t="str">
        <f>IF('ИИД (Отч.)'!E60="","нет",'ИИД (Отч.)'!E60)</f>
        <v>да</v>
      </c>
      <c r="F60" s="80" t="str">
        <f>IF('ИИД (Отч.)'!F60="","нет",'ИИД (Отч.)'!F60)</f>
        <v>да</v>
      </c>
      <c r="G60" s="80" t="str">
        <f>IF('ИИД (Отч.)'!G60="","нет",'ИИД (Отч.)'!G60)</f>
        <v>да</v>
      </c>
      <c r="H60" s="80" t="str">
        <f>IF('ИИД (Отч.)'!H60="","нет",'ИИД (Отч.)'!H60)</f>
        <v>да</v>
      </c>
      <c r="I60" s="80" t="str">
        <f>IF('ИИД (Отч.)'!I60="","нет",'ИИД (Отч.)'!I60)</f>
        <v>да</v>
      </c>
      <c r="J60" s="80" t="str">
        <f>IF('ИИД (Отч.)'!J60="","нет",'ИИД (Отч.)'!J60)</f>
        <v xml:space="preserve">да </v>
      </c>
      <c r="K60" s="80" t="str">
        <f>IF('ИИД (Отч.)'!K60="","нет",'ИИД (Отч.)'!K60)</f>
        <v>да</v>
      </c>
    </row>
    <row r="61" spans="1:11">
      <c r="A61" s="91" t="s">
        <v>189</v>
      </c>
      <c r="B61" s="90" t="str">
        <f>'Методика оценки'!K251</f>
        <v>Наличие противопожарного оборудования</v>
      </c>
      <c r="C61" s="95" t="s">
        <v>460</v>
      </c>
      <c r="D61" s="80" t="str">
        <f>IF('ИИД (Отч.)'!D61="","нет",'ИИД (Отч.)'!D61)</f>
        <v>да</v>
      </c>
      <c r="E61" s="80" t="str">
        <f>IF('ИИД (Отч.)'!E61="","нет",'ИИД (Отч.)'!E61)</f>
        <v>да</v>
      </c>
      <c r="F61" s="80" t="str">
        <f>IF('ИИД (Отч.)'!F61="","нет",'ИИД (Отч.)'!F61)</f>
        <v>да</v>
      </c>
      <c r="G61" s="80" t="str">
        <f>IF('ИИД (Отч.)'!G61="","нет",'ИИД (Отч.)'!G61)</f>
        <v>да</v>
      </c>
      <c r="H61" s="80" t="str">
        <f>IF('ИИД (Отч.)'!H61="","нет",'ИИД (Отч.)'!H61)</f>
        <v>да</v>
      </c>
      <c r="I61" s="80" t="str">
        <f>IF('ИИД (Отч.)'!I61="","нет",'ИИД (Отч.)'!I61)</f>
        <v>да</v>
      </c>
      <c r="J61" s="80" t="str">
        <f>IF('ИИД (Отч.)'!J61="","нет",'ИИД (Отч.)'!J61)</f>
        <v xml:space="preserve">да </v>
      </c>
      <c r="K61" s="80" t="str">
        <f>IF('ИИД (Отч.)'!K61="","нет",'ИИД (Отч.)'!K61)</f>
        <v>да</v>
      </c>
    </row>
    <row r="62" spans="1:11">
      <c r="A62" s="91" t="s">
        <v>190</v>
      </c>
      <c r="B62" s="90" t="str">
        <f>'Методика оценки'!K254</f>
        <v>Наличие системы видеонаблюдения</v>
      </c>
      <c r="C62" s="95" t="s">
        <v>461</v>
      </c>
      <c r="D62" s="80" t="str">
        <f>IF('ИИД (Отч.)'!D62="","нет",'ИИД (Отч.)'!D62)</f>
        <v>да</v>
      </c>
      <c r="E62" s="80" t="str">
        <f>IF('ИИД (Отч.)'!E62="","нет",'ИИД (Отч.)'!E62)</f>
        <v>да</v>
      </c>
      <c r="F62" s="80" t="str">
        <f>IF('ИИД (Отч.)'!F62="","нет",'ИИД (Отч.)'!F62)</f>
        <v>да</v>
      </c>
      <c r="G62" s="80" t="str">
        <f>IF('ИИД (Отч.)'!G62="","нет",'ИИД (Отч.)'!G62)</f>
        <v>да</v>
      </c>
      <c r="H62" s="80" t="str">
        <f>IF('ИИД (Отч.)'!H62="","нет",'ИИД (Отч.)'!H62)</f>
        <v>да</v>
      </c>
      <c r="I62" s="80" t="str">
        <f>IF('ИИД (Отч.)'!I62="","нет",'ИИД (Отч.)'!I62)</f>
        <v>да</v>
      </c>
      <c r="J62" s="80" t="str">
        <f>IF('ИИД (Отч.)'!J62="","нет",'ИИД (Отч.)'!J62)</f>
        <v xml:space="preserve">да </v>
      </c>
      <c r="K62" s="80" t="str">
        <f>IF('ИИД (Отч.)'!K62="","нет",'ИИД (Отч.)'!K62)</f>
        <v>да</v>
      </c>
    </row>
    <row r="63" spans="1:11">
      <c r="A63" s="91" t="s">
        <v>191</v>
      </c>
      <c r="B63" s="90" t="str">
        <f>'Методика оценки'!K257</f>
        <v>Количество персональных компьютеров, доступных для использования детьми</v>
      </c>
      <c r="C63" s="95" t="s">
        <v>462</v>
      </c>
      <c r="D63" s="80">
        <f>IF('ИИД (Отч.)'!D63&lt;&gt;0,'ИИД (Отч.)'!D63,IF('ИИД (Отч.)'!D63=0,'ИИД (Отч.)'!D63,0))</f>
        <v>1</v>
      </c>
      <c r="E63" s="80">
        <f>IF('ИИД (Отч.)'!E63&lt;&gt;0,'ИИД (Отч.)'!E63,IF('ИИД (Отч.)'!E63=0,'ИИД (Отч.)'!E63,0))</f>
        <v>1</v>
      </c>
      <c r="F63" s="80">
        <f>IF('ИИД (Отч.)'!F63&lt;&gt;0,'ИИД (Отч.)'!F63,IF('ИИД (Отч.)'!F63=0,'ИИД (Отч.)'!F63,0))</f>
        <v>2</v>
      </c>
      <c r="G63" s="80">
        <f>IF('ИИД (Отч.)'!G63&lt;&gt;0,'ИИД (Отч.)'!G63,IF('ИИД (Отч.)'!G63=0,'ИИД (Отч.)'!G63,0))</f>
        <v>2</v>
      </c>
      <c r="H63" s="80">
        <f>IF('ИИД (Отч.)'!H63&lt;&gt;0,'ИИД (Отч.)'!H63,IF('ИИД (Отч.)'!H63=0,'ИИД (Отч.)'!H63,0))</f>
        <v>0</v>
      </c>
      <c r="I63" s="80">
        <f>IF('ИИД (Отч.)'!I63&lt;&gt;0,'ИИД (Отч.)'!I63,IF('ИИД (Отч.)'!I63=0,'ИИД (Отч.)'!I63,0))</f>
        <v>2</v>
      </c>
      <c r="J63" s="80">
        <f>IF('ИИД (Отч.)'!J63&lt;&gt;0,'ИИД (Отч.)'!J63,IF('ИИД (Отч.)'!J63=0,'ИИД (Отч.)'!J63,0))</f>
        <v>2</v>
      </c>
      <c r="K63" s="80">
        <f>IF('ИИД (Отч.)'!K63&lt;&gt;0,'ИИД (Отч.)'!K63,IF('ИИД (Отч.)'!K63=0,'ИИД (Отч.)'!K63,0))</f>
        <v>0</v>
      </c>
    </row>
    <row r="64" spans="1:11">
      <c r="A64" s="91" t="s">
        <v>192</v>
      </c>
      <c r="B64" s="90" t="str">
        <f>'Методика оценки'!K261</f>
        <v>Наличие периметрального ограждения территории ДОО, освещение территории</v>
      </c>
      <c r="C64" s="95" t="s">
        <v>463</v>
      </c>
      <c r="D64" s="80" t="str">
        <f>IF('ИИД (Отч.)'!D64="","нет",'ИИД (Отч.)'!D64)</f>
        <v>да</v>
      </c>
      <c r="E64" s="80" t="str">
        <f>IF('ИИД (Отч.)'!E64="","нет",'ИИД (Отч.)'!E64)</f>
        <v>да</v>
      </c>
      <c r="F64" s="80" t="str">
        <f>IF('ИИД (Отч.)'!F64="","нет",'ИИД (Отч.)'!F64)</f>
        <v>да</v>
      </c>
      <c r="G64" s="80" t="str">
        <f>IF('ИИД (Отч.)'!G64="","нет",'ИИД (Отч.)'!G64)</f>
        <v>да</v>
      </c>
      <c r="H64" s="80" t="str">
        <f>IF('ИИД (Отч.)'!H64="","нет",'ИИД (Отч.)'!H64)</f>
        <v>нет</v>
      </c>
      <c r="I64" s="80" t="str">
        <f>IF('ИИД (Отч.)'!I64="","нет",'ИИД (Отч.)'!I64)</f>
        <v>да</v>
      </c>
      <c r="J64" s="80" t="str">
        <f>IF('ИИД (Отч.)'!J64="","нет",'ИИД (Отч.)'!J64)</f>
        <v xml:space="preserve">да </v>
      </c>
      <c r="K64" s="80" t="str">
        <f>IF('ИИД (Отч.)'!K64="","нет",'ИИД (Отч.)'!K64)</f>
        <v>да</v>
      </c>
    </row>
    <row r="65" spans="1:11">
      <c r="A65" s="91" t="s">
        <v>193</v>
      </c>
      <c r="B65" s="90" t="str">
        <f>'Методика оценки'!K264</f>
        <v>Наличие прогулочной площадки</v>
      </c>
      <c r="C65" s="95" t="s">
        <v>464</v>
      </c>
      <c r="D65" s="80" t="str">
        <f>IF('ИИД (Отч.)'!D65="","нет",'ИИД (Отч.)'!D65)</f>
        <v>да</v>
      </c>
      <c r="E65" s="80" t="str">
        <f>IF('ИИД (Отч.)'!E65="","нет",'ИИД (Отч.)'!E65)</f>
        <v>да</v>
      </c>
      <c r="F65" s="80" t="str">
        <f>IF('ИИД (Отч.)'!F65="","нет",'ИИД (Отч.)'!F65)</f>
        <v>да</v>
      </c>
      <c r="G65" s="80" t="str">
        <f>IF('ИИД (Отч.)'!G65="","нет",'ИИД (Отч.)'!G65)</f>
        <v>да</v>
      </c>
      <c r="H65" s="80" t="str">
        <f>IF('ИИД (Отч.)'!H65="","нет",'ИИД (Отч.)'!H65)</f>
        <v>да</v>
      </c>
      <c r="I65" s="80" t="str">
        <f>IF('ИИД (Отч.)'!I65="","нет",'ИИД (Отч.)'!I65)</f>
        <v>да</v>
      </c>
      <c r="J65" s="80" t="str">
        <f>IF('ИИД (Отч.)'!J65="","нет",'ИИД (Отч.)'!J65)</f>
        <v xml:space="preserve">да </v>
      </c>
      <c r="K65" s="80" t="str">
        <f>IF('ИИД (Отч.)'!K65="","нет",'ИИД (Отч.)'!K65)</f>
        <v>да</v>
      </c>
    </row>
    <row r="66" spans="1:11">
      <c r="A66" s="91" t="s">
        <v>194</v>
      </c>
      <c r="B66" s="90" t="str">
        <f>'Методика оценки'!K267</f>
        <v>Площадь групповых (игровых) комнат</v>
      </c>
      <c r="C66" s="95" t="s">
        <v>465</v>
      </c>
      <c r="D66" s="80">
        <f>IF('ИИД (Отч.)'!D66="",0,'ИИД (Отч.)'!D66)</f>
        <v>26</v>
      </c>
      <c r="E66" s="80">
        <f>IF('ИИД (Отч.)'!E66="",0,'ИИД (Отч.)'!E66)</f>
        <v>36</v>
      </c>
      <c r="F66" s="80">
        <f>IF('ИИД (Отч.)'!F66="",0,'ИИД (Отч.)'!F66)</f>
        <v>52</v>
      </c>
      <c r="G66" s="80">
        <f>IF('ИИД (Отч.)'!G66="",0,'ИИД (Отч.)'!G66)</f>
        <v>25</v>
      </c>
      <c r="H66" s="80">
        <f>IF('ИИД (Отч.)'!H66="",0,'ИИД (Отч.)'!H66)</f>
        <v>185</v>
      </c>
      <c r="I66" s="80">
        <f>IF('ИИД (Отч.)'!I66="",0,'ИИД (Отч.)'!I66)</f>
        <v>80</v>
      </c>
      <c r="J66" s="80">
        <f>IF('ИИД (Отч.)'!J66="",0,'ИИД (Отч.)'!J66)</f>
        <v>0</v>
      </c>
      <c r="K66" s="80">
        <f>IF('ИИД (Отч.)'!K66="",0,'ИИД (Отч.)'!K66)</f>
        <v>168</v>
      </c>
    </row>
    <row r="67" spans="1:11" ht="45">
      <c r="A67" s="90">
        <v>65</v>
      </c>
      <c r="B67" s="90" t="str">
        <f>'Методика оценки'!K271</f>
        <v>Площадь дополнительных помещений для занятий с детьми, предназначенных для поочередного использования всеми или несколькими детскими группами (музыкальный зал, физкультурный зал, бассейн, кабинет логопеда и др.)</v>
      </c>
      <c r="C67" s="95" t="s">
        <v>466</v>
      </c>
      <c r="D67" s="80">
        <f>IF('ИИД (Отч.)'!D67="",0,'ИИД (Отч.)'!D67)</f>
        <v>0</v>
      </c>
      <c r="E67" s="80">
        <f>IF('ИИД (Отч.)'!E67="",0,'ИИД (Отч.)'!E67)</f>
        <v>0</v>
      </c>
      <c r="F67" s="80">
        <f>IF('ИИД (Отч.)'!F67="",0,'ИИД (Отч.)'!F67)</f>
        <v>0</v>
      </c>
      <c r="G67" s="80">
        <f>IF('ИИД (Отч.)'!G67="",0,'ИИД (Отч.)'!G67)</f>
        <v>0</v>
      </c>
      <c r="H67" s="80">
        <f>IF('ИИД (Отч.)'!H67="",0,'ИИД (Отч.)'!H67)</f>
        <v>0</v>
      </c>
      <c r="I67" s="80">
        <f>IF('ИИД (Отч.)'!I67="",0,'ИИД (Отч.)'!I67)</f>
        <v>0</v>
      </c>
      <c r="J67" s="80">
        <f>IF('ИИД (Отч.)'!J67="",0,'ИИД (Отч.)'!J67)</f>
        <v>1</v>
      </c>
      <c r="K67" s="80">
        <f>IF('ИИД (Отч.)'!K67="",0,'ИИД (Отч.)'!K67)</f>
        <v>0</v>
      </c>
    </row>
    <row r="68" spans="1:11">
      <c r="A68" s="91" t="s">
        <v>195</v>
      </c>
      <c r="B68" s="90" t="str">
        <f>'Методика оценки'!K274</f>
        <v>Наличие оборудованного физкультурного зала</v>
      </c>
      <c r="C68" s="95" t="s">
        <v>467</v>
      </c>
      <c r="D68" s="80" t="str">
        <f>IF('ИИД (Отч.)'!D68="","нет",'ИИД (Отч.)'!D68)</f>
        <v>нет</v>
      </c>
      <c r="E68" s="80" t="str">
        <f>IF('ИИД (Отч.)'!E68="","нет",'ИИД (Отч.)'!E68)</f>
        <v>нет</v>
      </c>
      <c r="F68" s="80" t="str">
        <f>IF('ИИД (Отч.)'!F68="","нет",'ИИД (Отч.)'!F68)</f>
        <v>нет</v>
      </c>
      <c r="G68" s="80" t="str">
        <f>IF('ИИД (Отч.)'!G68="","нет",'ИИД (Отч.)'!G68)</f>
        <v>нет</v>
      </c>
      <c r="H68" s="80" t="str">
        <f>IF('ИИД (Отч.)'!H68="","нет",'ИИД (Отч.)'!H68)</f>
        <v>нет</v>
      </c>
      <c r="I68" s="80" t="str">
        <f>IF('ИИД (Отч.)'!I68="","нет",'ИИД (Отч.)'!I68)</f>
        <v>нет</v>
      </c>
      <c r="J68" s="80" t="str">
        <f>IF('ИИД (Отч.)'!J68="","нет",'ИИД (Отч.)'!J68)</f>
        <v>нет</v>
      </c>
      <c r="K68" s="80" t="str">
        <f>IF('ИИД (Отч.)'!K68="","нет",'ИИД (Отч.)'!K68)</f>
        <v>нет</v>
      </c>
    </row>
    <row r="69" spans="1:11">
      <c r="A69" s="91" t="s">
        <v>196</v>
      </c>
      <c r="B69" s="90" t="str">
        <f>'Методика оценки'!K277</f>
        <v>Наличие оборудованного музыкального зала</v>
      </c>
      <c r="C69" s="95" t="s">
        <v>468</v>
      </c>
      <c r="D69" s="80" t="str">
        <f>IF('ИИД (Отч.)'!D69="","нет",'ИИД (Отч.)'!D69)</f>
        <v>нет</v>
      </c>
      <c r="E69" s="80" t="str">
        <f>IF('ИИД (Отч.)'!E69="","нет",'ИИД (Отч.)'!E69)</f>
        <v>нет</v>
      </c>
      <c r="F69" s="80" t="str">
        <f>IF('ИИД (Отч.)'!F69="","нет",'ИИД (Отч.)'!F69)</f>
        <v>нет</v>
      </c>
      <c r="G69" s="80" t="str">
        <f>IF('ИИД (Отч.)'!G69="","нет",'ИИД (Отч.)'!G69)</f>
        <v>нет</v>
      </c>
      <c r="H69" s="80" t="str">
        <f>IF('ИИД (Отч.)'!H69="","нет",'ИИД (Отч.)'!H69)</f>
        <v>нет</v>
      </c>
      <c r="I69" s="80" t="str">
        <f>IF('ИИД (Отч.)'!I69="","нет",'ИИД (Отч.)'!I69)</f>
        <v>нет</v>
      </c>
      <c r="J69" s="80" t="str">
        <f>IF('ИИД (Отч.)'!J69="","нет",'ИИД (Отч.)'!J69)</f>
        <v>нет</v>
      </c>
      <c r="K69" s="80" t="str">
        <f>IF('ИИД (Отч.)'!K69="","нет",'ИИД (Отч.)'!K69)</f>
        <v>нет</v>
      </c>
    </row>
    <row r="70" spans="1:11">
      <c r="A70" s="91" t="s">
        <v>197</v>
      </c>
      <c r="B70" s="90" t="str">
        <f>'Методика оценки'!K280</f>
        <v>Наличие оборудованного крытого бассейна</v>
      </c>
      <c r="C70" s="95" t="s">
        <v>469</v>
      </c>
      <c r="D70" s="80" t="str">
        <f>IF('ИИД (Отч.)'!D70="","нет",'ИИД (Отч.)'!D70)</f>
        <v>нет</v>
      </c>
      <c r="E70" s="80" t="str">
        <f>IF('ИИД (Отч.)'!E70="","нет",'ИИД (Отч.)'!E70)</f>
        <v>нет</v>
      </c>
      <c r="F70" s="80" t="str">
        <f>IF('ИИД (Отч.)'!F70="","нет",'ИИД (Отч.)'!F70)</f>
        <v>нет</v>
      </c>
      <c r="G70" s="80" t="str">
        <f>IF('ИИД (Отч.)'!G70="","нет",'ИИД (Отч.)'!G70)</f>
        <v>нет</v>
      </c>
      <c r="H70" s="80" t="str">
        <f>IF('ИИД (Отч.)'!H70="","нет",'ИИД (Отч.)'!H70)</f>
        <v>нет</v>
      </c>
      <c r="I70" s="80" t="str">
        <f>IF('ИИД (Отч.)'!I70="","нет",'ИИД (Отч.)'!I70)</f>
        <v>нет</v>
      </c>
      <c r="J70" s="80" t="str">
        <f>IF('ИИД (Отч.)'!J70="","нет",'ИИД (Отч.)'!J70)</f>
        <v>нет</v>
      </c>
      <c r="K70" s="80" t="str">
        <f>IF('ИИД (Отч.)'!K70="","нет",'ИИД (Отч.)'!K70)</f>
        <v>нет</v>
      </c>
    </row>
    <row r="71" spans="1:11">
      <c r="A71" s="91" t="s">
        <v>198</v>
      </c>
      <c r="B71" s="90" t="str">
        <f>'Методика оценки'!K283</f>
        <v>Количество детей, пользующихся услугами бассейна в отчётном году</v>
      </c>
      <c r="C71" s="95" t="s">
        <v>470</v>
      </c>
      <c r="D71" s="80">
        <f>IF('ИИД (Отч.)'!D71="",0,'ИИД (Отч.)'!D71)</f>
        <v>0</v>
      </c>
      <c r="E71" s="80">
        <f>IF('ИИД (Отч.)'!E71="",0,'ИИД (Отч.)'!E71)</f>
        <v>0</v>
      </c>
      <c r="F71" s="80">
        <f>IF('ИИД (Отч.)'!F71="",0,'ИИД (Отч.)'!F71)</f>
        <v>0</v>
      </c>
      <c r="G71" s="80">
        <f>IF('ИИД (Отч.)'!G71="",0,'ИИД (Отч.)'!G71)</f>
        <v>0</v>
      </c>
      <c r="H71" s="80">
        <f>IF('ИИД (Отч.)'!H71="",0,'ИИД (Отч.)'!H71)</f>
        <v>0</v>
      </c>
      <c r="I71" s="80">
        <f>IF('ИИД (Отч.)'!I71="",0,'ИИД (Отч.)'!I71)</f>
        <v>0</v>
      </c>
      <c r="J71" s="80">
        <f>IF('ИИД (Отч.)'!J71="",0,'ИИД (Отч.)'!J71)</f>
        <v>0</v>
      </c>
      <c r="K71" s="80">
        <f>IF('ИИД (Отч.)'!K71="",0,'ИИД (Отч.)'!K71)</f>
        <v>0</v>
      </c>
    </row>
    <row r="72" spans="1:11">
      <c r="A72" s="91" t="s">
        <v>199</v>
      </c>
      <c r="B72" s="90" t="str">
        <f>'Методика оценки'!K288</f>
        <v>Наличие оборудованного медицинского кабинета</v>
      </c>
      <c r="C72" s="95" t="s">
        <v>471</v>
      </c>
      <c r="D72" s="80" t="str">
        <f>IF('ИИД (Отч.)'!D72="","нет",'ИИД (Отч.)'!D72)</f>
        <v>да</v>
      </c>
      <c r="E72" s="80" t="str">
        <f>IF('ИИД (Отч.)'!E72="","нет",'ИИД (Отч.)'!E72)</f>
        <v>да</v>
      </c>
      <c r="F72" s="80" t="str">
        <f>IF('ИИД (Отч.)'!F72="","нет",'ИИД (Отч.)'!F72)</f>
        <v>да</v>
      </c>
      <c r="G72" s="80" t="str">
        <f>IF('ИИД (Отч.)'!G72="","нет",'ИИД (Отч.)'!G72)</f>
        <v>да</v>
      </c>
      <c r="H72" s="80" t="str">
        <f>IF('ИИД (Отч.)'!H72="","нет",'ИИД (Отч.)'!H72)</f>
        <v>да</v>
      </c>
      <c r="I72" s="80" t="str">
        <f>IF('ИИД (Отч.)'!I72="","нет",'ИИД (Отч.)'!I72)</f>
        <v>да</v>
      </c>
      <c r="J72" s="80" t="str">
        <f>IF('ИИД (Отч.)'!J72="","нет",'ИИД (Отч.)'!J72)</f>
        <v>нет</v>
      </c>
      <c r="K72" s="80" t="str">
        <f>IF('ИИД (Отч.)'!K72="","нет",'ИИД (Отч.)'!K72)</f>
        <v>да</v>
      </c>
    </row>
    <row r="73" spans="1:11">
      <c r="A73" s="91" t="s">
        <v>200</v>
      </c>
      <c r="B73" s="90" t="str">
        <f>'Методика оценки'!K291</f>
        <v>Наличие оборудованного процедурного кабинета</v>
      </c>
      <c r="C73" s="95" t="s">
        <v>472</v>
      </c>
      <c r="D73" s="80" t="str">
        <f>IF('ИИД (Отч.)'!D73="","нет",'ИИД (Отч.)'!D73)</f>
        <v>нет</v>
      </c>
      <c r="E73" s="80" t="str">
        <f>IF('ИИД (Отч.)'!E73="","нет",'ИИД (Отч.)'!E73)</f>
        <v>нет</v>
      </c>
      <c r="F73" s="80" t="str">
        <f>IF('ИИД (Отч.)'!F73="","нет",'ИИД (Отч.)'!F73)</f>
        <v>нет</v>
      </c>
      <c r="G73" s="80" t="str">
        <f>IF('ИИД (Отч.)'!G73="","нет",'ИИД (Отч.)'!G73)</f>
        <v>нет</v>
      </c>
      <c r="H73" s="80" t="str">
        <f>IF('ИИД (Отч.)'!H73="","нет",'ИИД (Отч.)'!H73)</f>
        <v>нет</v>
      </c>
      <c r="I73" s="80" t="str">
        <f>IF('ИИД (Отч.)'!I73="","нет",'ИИД (Отч.)'!I73)</f>
        <v>нет</v>
      </c>
      <c r="J73" s="80" t="str">
        <f>IF('ИИД (Отч.)'!J73="","нет",'ИИД (Отч.)'!J73)</f>
        <v>нет</v>
      </c>
      <c r="K73" s="80" t="str">
        <f>IF('ИИД (Отч.)'!K73="","нет",'ИИД (Отч.)'!K73)</f>
        <v>да</v>
      </c>
    </row>
    <row r="74" spans="1:11">
      <c r="A74" s="91" t="s">
        <v>201</v>
      </c>
      <c r="B74" s="90" t="str">
        <f>'Методика оценки'!K294</f>
        <v>Наличие оборудованного изолятора</v>
      </c>
      <c r="C74" s="95" t="s">
        <v>473</v>
      </c>
      <c r="D74" s="80" t="str">
        <f>IF('ИИД (Отч.)'!D74="","нет",'ИИД (Отч.)'!D74)</f>
        <v>нет</v>
      </c>
      <c r="E74" s="80" t="str">
        <f>IF('ИИД (Отч.)'!E74="","нет",'ИИД (Отч.)'!E74)</f>
        <v>нет</v>
      </c>
      <c r="F74" s="80" t="str">
        <f>IF('ИИД (Отч.)'!F74="","нет",'ИИД (Отч.)'!F74)</f>
        <v>нет</v>
      </c>
      <c r="G74" s="80" t="str">
        <f>IF('ИИД (Отч.)'!G74="","нет",'ИИД (Отч.)'!G74)</f>
        <v>нет</v>
      </c>
      <c r="H74" s="80" t="str">
        <f>IF('ИИД (Отч.)'!H74="","нет",'ИИД (Отч.)'!H74)</f>
        <v>нет</v>
      </c>
      <c r="I74" s="80" t="str">
        <f>IF('ИИД (Отч.)'!I74="","нет",'ИИД (Отч.)'!I74)</f>
        <v>нет</v>
      </c>
      <c r="J74" s="80" t="str">
        <f>IF('ИИД (Отч.)'!J74="","нет",'ИИД (Отч.)'!J74)</f>
        <v>нет</v>
      </c>
      <c r="K74" s="80" t="str">
        <f>IF('ИИД (Отч.)'!K74="","нет",'ИИД (Отч.)'!K74)</f>
        <v>да</v>
      </c>
    </row>
    <row r="75" spans="1:11">
      <c r="A75" s="91" t="s">
        <v>202</v>
      </c>
      <c r="B75" s="90" t="str">
        <f>'Методика оценки'!K297</f>
        <v>Наличие специального оборудованного кабинета педагога-психолога</v>
      </c>
      <c r="C75" s="95" t="s">
        <v>474</v>
      </c>
      <c r="D75" s="80" t="str">
        <f>IF('ИИД (Отч.)'!D75="","нет",'ИИД (Отч.)'!D75)</f>
        <v>нет</v>
      </c>
      <c r="E75" s="80" t="str">
        <f>IF('ИИД (Отч.)'!E75="","нет",'ИИД (Отч.)'!E75)</f>
        <v>нет</v>
      </c>
      <c r="F75" s="80" t="str">
        <f>IF('ИИД (Отч.)'!F75="","нет",'ИИД (Отч.)'!F75)</f>
        <v>нет</v>
      </c>
      <c r="G75" s="80" t="str">
        <f>IF('ИИД (Отч.)'!G75="","нет",'ИИД (Отч.)'!G75)</f>
        <v>нет</v>
      </c>
      <c r="H75" s="80" t="str">
        <f>IF('ИИД (Отч.)'!H75="","нет",'ИИД (Отч.)'!H75)</f>
        <v>нет</v>
      </c>
      <c r="I75" s="80" t="str">
        <f>IF('ИИД (Отч.)'!I75="","нет",'ИИД (Отч.)'!I75)</f>
        <v>нет</v>
      </c>
      <c r="J75" s="80" t="str">
        <f>IF('ИИД (Отч.)'!J75="","нет",'ИИД (Отч.)'!J75)</f>
        <v>нет</v>
      </c>
      <c r="K75" s="80" t="str">
        <f>IF('ИИД (Отч.)'!K75="","нет",'ИИД (Отч.)'!K75)</f>
        <v>нет</v>
      </c>
    </row>
    <row r="76" spans="1:11">
      <c r="A76" s="91" t="s">
        <v>203</v>
      </c>
      <c r="B76" s="90" t="str">
        <f>'Методика оценки'!K300</f>
        <v>Наличие специального оборудованного кабинета учителя-логопеда</v>
      </c>
      <c r="C76" s="95" t="s">
        <v>475</v>
      </c>
      <c r="D76" s="80" t="str">
        <f>IF('ИИД (Отч.)'!D76="","нет",'ИИД (Отч.)'!D76)</f>
        <v>нет</v>
      </c>
      <c r="E76" s="80" t="str">
        <f>IF('ИИД (Отч.)'!E76="","нет",'ИИД (Отч.)'!E76)</f>
        <v>нет</v>
      </c>
      <c r="F76" s="80" t="str">
        <f>IF('ИИД (Отч.)'!F76="","нет",'ИИД (Отч.)'!F76)</f>
        <v>нет</v>
      </c>
      <c r="G76" s="80" t="str">
        <f>IF('ИИД (Отч.)'!G76="","нет",'ИИД (Отч.)'!G76)</f>
        <v>нет</v>
      </c>
      <c r="H76" s="80" t="str">
        <f>IF('ИИД (Отч.)'!H76="","нет",'ИИД (Отч.)'!H76)</f>
        <v>нет</v>
      </c>
      <c r="I76" s="80" t="str">
        <f>IF('ИИД (Отч.)'!I76="","нет",'ИИД (Отч.)'!I76)</f>
        <v>нет</v>
      </c>
      <c r="J76" s="80" t="str">
        <f>IF('ИИД (Отч.)'!J76="","нет",'ИИД (Отч.)'!J76)</f>
        <v>нет</v>
      </c>
      <c r="K76" s="80" t="str">
        <f>IF('ИИД (Отч.)'!K76="","нет",'ИИД (Отч.)'!K76)</f>
        <v>нет</v>
      </c>
    </row>
    <row r="77" spans="1:11" ht="30">
      <c r="A77" s="91" t="s">
        <v>204</v>
      </c>
      <c r="B77" s="90" t="str">
        <f>'Методика оценки'!K307</f>
        <v>Оценка обеспеченности ДОО игрушками, указанная в Акте проверки готовности ДОО к 2014-2015 учебному году</v>
      </c>
      <c r="C77" s="95" t="s">
        <v>476</v>
      </c>
      <c r="D77" s="80" t="str">
        <f>IF('ИИД (Отч.)'!D77="","неуд.",'ИИД (Отч.)'!D77)</f>
        <v>хорошая</v>
      </c>
      <c r="E77" s="80" t="str">
        <f>IF('ИИД (Отч.)'!E77="","неуд.",'ИИД (Отч.)'!E77)</f>
        <v>хорошая</v>
      </c>
      <c r="F77" s="80" t="str">
        <f>IF('ИИД (Отч.)'!F77="","неуд.",'ИИД (Отч.)'!F77)</f>
        <v>хорошая</v>
      </c>
      <c r="G77" s="80" t="str">
        <f>IF('ИИД (Отч.)'!G77="","неуд.",'ИИД (Отч.)'!G77)</f>
        <v>неуд.</v>
      </c>
      <c r="H77" s="80" t="str">
        <f>IF('ИИД (Отч.)'!H77="","неуд.",'ИИД (Отч.)'!H77)</f>
        <v>хорошая</v>
      </c>
      <c r="I77" s="80" t="str">
        <f>IF('ИИД (Отч.)'!I77="","неуд.",'ИИД (Отч.)'!I77)</f>
        <v>хорошая</v>
      </c>
      <c r="J77" s="80" t="str">
        <f>IF('ИИД (Отч.)'!J77="","неуд.",'ИИД (Отч.)'!J77)</f>
        <v>хорошая</v>
      </c>
      <c r="K77" s="80" t="str">
        <f>IF('ИИД (Отч.)'!K77="","неуд.",'ИИД (Отч.)'!K77)</f>
        <v>хорошая</v>
      </c>
    </row>
    <row r="78" spans="1:11" ht="30">
      <c r="A78" s="91" t="s">
        <v>205</v>
      </c>
      <c r="B78" s="90" t="str">
        <f>'Методика оценки'!C312</f>
        <v>Оценка обеспеченности ДОО игрушками и дидактическими материалами, указанная в Акте проверки готовности ДОО к 2014-2015 учебному году</v>
      </c>
      <c r="C78" s="95" t="s">
        <v>477</v>
      </c>
      <c r="D78" s="80" t="str">
        <f>IF('ИИД (Отч.)'!D78="","неуд.",'ИИД (Отч.)'!D78)</f>
        <v>хорошая</v>
      </c>
      <c r="E78" s="80" t="str">
        <f>IF('ИИД (Отч.)'!E78="","неуд.",'ИИД (Отч.)'!E78)</f>
        <v>хорошая</v>
      </c>
      <c r="F78" s="80" t="str">
        <f>IF('ИИД (Отч.)'!F78="","неуд.",'ИИД (Отч.)'!F78)</f>
        <v>хорошая</v>
      </c>
      <c r="G78" s="80" t="str">
        <f>IF('ИИД (Отч.)'!G78="","неуд.",'ИИД (Отч.)'!G78)</f>
        <v>неуд.</v>
      </c>
      <c r="H78" s="80" t="str">
        <f>IF('ИИД (Отч.)'!H78="","неуд.",'ИИД (Отч.)'!H78)</f>
        <v>хорошая</v>
      </c>
      <c r="I78" s="80" t="str">
        <f>IF('ИИД (Отч.)'!I78="","неуд.",'ИИД (Отч.)'!I78)</f>
        <v>хорошая</v>
      </c>
      <c r="J78" s="80" t="str">
        <f>IF('ИИД (Отч.)'!J78="","неуд.",'ИИД (Отч.)'!J78)</f>
        <v>хорошая</v>
      </c>
      <c r="K78" s="80" t="str">
        <f>IF('ИИД (Отч.)'!K78="","неуд.",'ИИД (Отч.)'!K78)</f>
        <v>хорошая</v>
      </c>
    </row>
    <row r="79" spans="1:11" ht="30">
      <c r="A79" s="91" t="s">
        <v>206</v>
      </c>
      <c r="B79" s="90" t="str">
        <f>'Методика оценки'!K317</f>
        <v>Оценка состояние пищеблока, указанная в Акте проверки готовности ДОО к 2014-2015 учебному году</v>
      </c>
      <c r="C79" s="95" t="s">
        <v>478</v>
      </c>
      <c r="D79" s="80" t="str">
        <f>IF('ИИД (Отч.)'!D79="","неуд.",'ИИД (Отч.)'!D79)</f>
        <v>удв.</v>
      </c>
      <c r="E79" s="80" t="str">
        <f>IF('ИИД (Отч.)'!E79="","неуд.",'ИИД (Отч.)'!E79)</f>
        <v>удв.</v>
      </c>
      <c r="F79" s="80" t="str">
        <f>IF('ИИД (Отч.)'!F79="","неуд.",'ИИД (Отч.)'!F79)</f>
        <v>удв.</v>
      </c>
      <c r="G79" s="80" t="str">
        <f>IF('ИИД (Отч.)'!G79="","неуд.",'ИИД (Отч.)'!G79)</f>
        <v>хорошая</v>
      </c>
      <c r="H79" s="80" t="str">
        <f>IF('ИИД (Отч.)'!H79="","неуд.",'ИИД (Отч.)'!H79)</f>
        <v>удв.</v>
      </c>
      <c r="I79" s="80" t="str">
        <f>IF('ИИД (Отч.)'!I79="","неуд.",'ИИД (Отч.)'!I79)</f>
        <v>хорошая</v>
      </c>
      <c r="J79" s="80" t="str">
        <f>IF('ИИД (Отч.)'!J79="","неуд.",'ИИД (Отч.)'!J79)</f>
        <v>удв.</v>
      </c>
      <c r="K79" s="80" t="str">
        <f>IF('ИИД (Отч.)'!K79="","неуд.",'ИИД (Отч.)'!K79)</f>
        <v>хорошая</v>
      </c>
    </row>
    <row r="80" spans="1:11">
      <c r="A80" s="91" t="s">
        <v>207</v>
      </c>
      <c r="B80" s="90" t="str">
        <f>'Методика оценки'!K323</f>
        <v>Среднемесячная заработная плата педагогических работников ДОО</v>
      </c>
      <c r="C80" s="95" t="s">
        <v>479</v>
      </c>
      <c r="D80" s="80">
        <f>IF('ИИД (Отч.)'!D80="",0,'ИИД (Отч.)'!D80)</f>
        <v>16787</v>
      </c>
      <c r="E80" s="80">
        <f>IF('ИИД (Отч.)'!E80="",0,'ИИД (Отч.)'!E80)</f>
        <v>16787</v>
      </c>
      <c r="F80" s="80">
        <f>IF('ИИД (Отч.)'!F80="",0,'ИИД (Отч.)'!F80)</f>
        <v>16787</v>
      </c>
      <c r="G80" s="80">
        <f>IF('ИИД (Отч.)'!G80="",0,'ИИД (Отч.)'!G80)</f>
        <v>16787</v>
      </c>
      <c r="H80" s="80">
        <f>IF('ИИД (Отч.)'!H80="",0,'ИИД (Отч.)'!H80)</f>
        <v>16787</v>
      </c>
      <c r="I80" s="80">
        <f>IF('ИИД (Отч.)'!I80="",0,'ИИД (Отч.)'!I80)</f>
        <v>16787</v>
      </c>
      <c r="J80" s="80">
        <f>IF('ИИД (Отч.)'!J80="",0,'ИИД (Отч.)'!J80)</f>
        <v>16787</v>
      </c>
      <c r="K80" s="80">
        <f>IF('ИИД (Отч.)'!K80="",0,'ИИД (Отч.)'!K80)</f>
        <v>16787</v>
      </c>
    </row>
    <row r="81" spans="1:11" ht="30">
      <c r="A81" s="91" t="s">
        <v>208</v>
      </c>
      <c r="B81" s="90" t="str">
        <f>'Методика оценки'!K324</f>
        <v>Среднемесячная заработная плата в сфере дошкольного образования в Чеченской Республике</v>
      </c>
      <c r="C81" s="95" t="s">
        <v>480</v>
      </c>
      <c r="D81" s="116">
        <f>IF('ИИД (Отч.)'!D81="",0,'ИИД (Отч.)'!D81)</f>
        <v>16787</v>
      </c>
      <c r="E81" s="116">
        <f>IF('ИИД (Отч.)'!E81="",0,'ИИД (Отч.)'!E81)</f>
        <v>16787</v>
      </c>
      <c r="F81" s="116">
        <f>IF('ИИД (Отч.)'!F81="",0,'ИИД (Отч.)'!F81)</f>
        <v>16787</v>
      </c>
      <c r="G81" s="116">
        <f>IF('ИИД (Отч.)'!G81="",0,'ИИД (Отч.)'!G81)</f>
        <v>16787</v>
      </c>
      <c r="H81" s="116">
        <f>IF('ИИД (Отч.)'!H81="",0,'ИИД (Отч.)'!H81)</f>
        <v>16787</v>
      </c>
      <c r="I81" s="116">
        <f>IF('ИИД (Отч.)'!I81="",0,'ИИД (Отч.)'!I81)</f>
        <v>16787</v>
      </c>
      <c r="J81" s="116">
        <f>IF('ИИД (Отч.)'!J81="",0,'ИИД (Отч.)'!J81)</f>
        <v>16787</v>
      </c>
      <c r="K81" s="116">
        <f>IF('ИИД (Отч.)'!K81="",0,'ИИД (Отч.)'!K81)</f>
        <v>16787</v>
      </c>
    </row>
    <row r="82" spans="1:11">
      <c r="A82" s="91" t="s">
        <v>209</v>
      </c>
      <c r="B82" s="90" t="str">
        <f>'Методика оценки'!K327</f>
        <v>Средний размер родительской платы за услуги данного ДОО</v>
      </c>
      <c r="C82" s="95" t="s">
        <v>481</v>
      </c>
      <c r="D82" s="80">
        <f>IF('ИИД (Отч.)'!D82="",1000000000,'ИИД (Отч.)'!D82)</f>
        <v>1500</v>
      </c>
      <c r="E82" s="80">
        <f>IF('ИИД (Отч.)'!E82="",1000000000,'ИИД (Отч.)'!E82)</f>
        <v>1500</v>
      </c>
      <c r="F82" s="80">
        <f>IF('ИИД (Отч.)'!F82="",1000000000,'ИИД (Отч.)'!F82)</f>
        <v>1500</v>
      </c>
      <c r="G82" s="80">
        <f>IF('ИИД (Отч.)'!G82="",1000000000,'ИИД (Отч.)'!G82)</f>
        <v>1000</v>
      </c>
      <c r="H82" s="80">
        <f>IF('ИИД (Отч.)'!H82="",1000000000,'ИИД (Отч.)'!H82)</f>
        <v>1500</v>
      </c>
      <c r="I82" s="80">
        <f>IF('ИИД (Отч.)'!I82="",1000000000,'ИИД (Отч.)'!I82)</f>
        <v>1500</v>
      </c>
      <c r="J82" s="80">
        <f>IF('ИИД (Отч.)'!J82="",1000000000,'ИИД (Отч.)'!J82)</f>
        <v>1500</v>
      </c>
      <c r="K82" s="80">
        <f>IF('ИИД (Отч.)'!K82="",1000000000,'ИИД (Отч.)'!K82)</f>
        <v>1250</v>
      </c>
    </row>
    <row r="83" spans="1:11">
      <c r="A83" s="91" t="s">
        <v>210</v>
      </c>
      <c r="B83" s="90" t="str">
        <f>'Методика оценки'!K328</f>
        <v>Средний размер родительской платы за услуги ДОО в Чеченской Республике</v>
      </c>
      <c r="C83" s="95" t="s">
        <v>482</v>
      </c>
      <c r="D83" s="80">
        <f>IF('ИИД (Отч.)'!D83="",0,'ИИД (Отч.)'!D83)</f>
        <v>1500</v>
      </c>
      <c r="E83" s="80">
        <f>IF('ИИД (Отч.)'!E83="",0,'ИИД (Отч.)'!E83)</f>
        <v>1500</v>
      </c>
      <c r="F83" s="80">
        <f>IF('ИИД (Отч.)'!F83="",0,'ИИД (Отч.)'!F83)</f>
        <v>1500</v>
      </c>
      <c r="G83" s="80">
        <f>IF('ИИД (Отч.)'!G83="",0,'ИИД (Отч.)'!G83)</f>
        <v>1500</v>
      </c>
      <c r="H83" s="80">
        <f>IF('ИИД (Отч.)'!H83="",0,'ИИД (Отч.)'!H83)</f>
        <v>1500</v>
      </c>
      <c r="I83" s="80">
        <f>IF('ИИД (Отч.)'!I83="",0,'ИИД (Отч.)'!I83)</f>
        <v>1500</v>
      </c>
      <c r="J83" s="80">
        <f>IF('ИИД (Отч.)'!J83="",0,'ИИД (Отч.)'!J83)</f>
        <v>1500</v>
      </c>
      <c r="K83" s="80">
        <f>IF('ИИД (Отч.)'!K83="",0,'ИИД (Отч.)'!K83)</f>
        <v>1500</v>
      </c>
    </row>
    <row r="84" spans="1:11">
      <c r="A84" s="91" t="s">
        <v>211</v>
      </c>
      <c r="B84" s="90" t="str">
        <f>'Методика оценки'!K331</f>
        <v>Расходы на средства обучения:</v>
      </c>
      <c r="C84" s="95" t="s">
        <v>483</v>
      </c>
      <c r="D84" s="80">
        <f>IF('ИИД (Отч.)'!D84="",0,'ИИД (Отч.)'!D84)</f>
        <v>484900</v>
      </c>
      <c r="E84" s="80">
        <f>IF('ИИД (Отч.)'!E84="",0,'ИИД (Отч.)'!E84)</f>
        <v>330800</v>
      </c>
      <c r="F84" s="80">
        <f>IF('ИИД (Отч.)'!F84="",0,'ИИД (Отч.)'!F84)</f>
        <v>332600</v>
      </c>
      <c r="G84" s="80">
        <f>IF('ИИД (Отч.)'!G84="",0,'ИИД (Отч.)'!G84)</f>
        <v>809800</v>
      </c>
      <c r="H84" s="80">
        <f>IF('ИИД (Отч.)'!H84="",0,'ИИД (Отч.)'!H84)</f>
        <v>638600</v>
      </c>
      <c r="I84" s="80">
        <f>IF('ИИД (Отч.)'!I84="",0,'ИИД (Отч.)'!I84)</f>
        <v>334300</v>
      </c>
      <c r="J84" s="80">
        <f>IF('ИИД (Отч.)'!J84="",0,'ИИД (Отч.)'!J84)</f>
        <v>376600</v>
      </c>
      <c r="K84" s="80">
        <f>IF('ИИД (Отч.)'!K84="",0,'ИИД (Отч.)'!K84)</f>
        <v>12681012</v>
      </c>
    </row>
    <row r="85" spans="1:11">
      <c r="A85" s="91" t="s">
        <v>212</v>
      </c>
      <c r="B85" s="91" t="str">
        <f>'Методика оценки'!K335</f>
        <v>Общий объём доходов от оказания дополнительных платных услуг</v>
      </c>
      <c r="C85" s="95" t="s">
        <v>484</v>
      </c>
      <c r="D85" s="80">
        <f>IF('ИИД (Отч.)'!D85="",0,'ИИД (Отч.)'!D85)</f>
        <v>0</v>
      </c>
      <c r="E85" s="80">
        <f>IF('ИИД (Отч.)'!E85="",0,'ИИД (Отч.)'!E85)</f>
        <v>0</v>
      </c>
      <c r="F85" s="80">
        <f>IF('ИИД (Отч.)'!F85="",0,'ИИД (Отч.)'!F85)</f>
        <v>0</v>
      </c>
      <c r="G85" s="80">
        <f>IF('ИИД (Отч.)'!G85="",0,'ИИД (Отч.)'!G85)</f>
        <v>0</v>
      </c>
      <c r="H85" s="80">
        <f>IF('ИИД (Отч.)'!H85="",0,'ИИД (Отч.)'!H85)</f>
        <v>0</v>
      </c>
      <c r="I85" s="80">
        <f>IF('ИИД (Отч.)'!I85="",0,'ИИД (Отч.)'!I85)</f>
        <v>0</v>
      </c>
      <c r="J85" s="80">
        <f>IF('ИИД (Отч.)'!J85="",0,'ИИД (Отч.)'!J85)</f>
        <v>0</v>
      </c>
      <c r="K85" s="80">
        <f>IF('ИИД (Отч.)'!K85="",0,'ИИД (Отч.)'!K85)</f>
        <v>0</v>
      </c>
    </row>
    <row r="86" spans="1:11">
      <c r="A86" s="91" t="s">
        <v>213</v>
      </c>
      <c r="B86" s="90" t="str">
        <f>'Методика оценки'!K342</f>
        <v>Ссылка на официальный сайт ДОО</v>
      </c>
      <c r="C86" s="95" t="s">
        <v>485</v>
      </c>
      <c r="D86" s="80" t="str">
        <f>IF('ИИД (Отч.)'!D86="","нет",'ИИД (Отч.)'!D86)</f>
        <v>да</v>
      </c>
      <c r="E86" s="80" t="str">
        <f>IF('ИИД (Отч.)'!E86="","нет",'ИИД (Отч.)'!E86)</f>
        <v>да</v>
      </c>
      <c r="F86" s="80" t="str">
        <f>IF('ИИД (Отч.)'!F86="","нет",'ИИД (Отч.)'!F86)</f>
        <v>да</v>
      </c>
      <c r="G86" s="80" t="str">
        <f>IF('ИИД (Отч.)'!G86="","нет",'ИИД (Отч.)'!G86)</f>
        <v>да</v>
      </c>
      <c r="H86" s="80" t="str">
        <f>IF('ИИД (Отч.)'!H86="","нет",'ИИД (Отч.)'!H86)</f>
        <v>да</v>
      </c>
      <c r="I86" s="80" t="str">
        <f>IF('ИИД (Отч.)'!I86="","нет",'ИИД (Отч.)'!I86)</f>
        <v>да</v>
      </c>
      <c r="J86" s="80" t="str">
        <f>IF('ИИД (Отч.)'!J86="","нет",'ИИД (Отч.)'!J86)</f>
        <v xml:space="preserve">да </v>
      </c>
      <c r="K86" s="80" t="str">
        <f>IF('ИИД (Отч.)'!K86="","нет",'ИИД (Отч.)'!K86)</f>
        <v>да</v>
      </c>
    </row>
    <row r="87" spans="1:11" ht="30">
      <c r="A87" s="106" t="s">
        <v>214</v>
      </c>
      <c r="B87" s="107" t="str">
        <f>'Методика оценки'!K345</f>
        <v>Ссылка на страницу официального сайта ДОО, содержащую учредительную и контактную информацию:</v>
      </c>
      <c r="C87" s="108" t="s">
        <v>486</v>
      </c>
      <c r="D87" s="109"/>
      <c r="E87" s="109"/>
      <c r="F87" s="109"/>
      <c r="G87" s="109"/>
      <c r="H87" s="109"/>
      <c r="I87" s="109"/>
      <c r="J87" s="109"/>
      <c r="K87" s="109"/>
    </row>
    <row r="88" spans="1:11">
      <c r="A88" s="91"/>
      <c r="B88" s="92" t="str">
        <f>'Методика оценки'!K346</f>
        <v>о дате создания ДОО</v>
      </c>
      <c r="C88" s="96" t="str">
        <f>'Методика оценки'!J346</f>
        <v>ИД85.1</v>
      </c>
      <c r="D88" s="99" t="str">
        <f>IF('ИИД (Отч.)'!D88="","нет",'ИИД (Отч.)'!D88)</f>
        <v>да</v>
      </c>
      <c r="E88" s="99" t="str">
        <f>IF('ИИД (Отч.)'!E88="","нет",'ИИД (Отч.)'!E88)</f>
        <v>да</v>
      </c>
      <c r="F88" s="99" t="str">
        <f>IF('ИИД (Отч.)'!F88="","нет",'ИИД (Отч.)'!F88)</f>
        <v>да</v>
      </c>
      <c r="G88" s="99" t="str">
        <f>IF('ИИД (Отч.)'!G88="","нет",'ИИД (Отч.)'!G88)</f>
        <v>нет</v>
      </c>
      <c r="H88" s="99" t="str">
        <f>IF('ИИД (Отч.)'!H88="","нет",'ИИД (Отч.)'!H88)</f>
        <v>да</v>
      </c>
      <c r="I88" s="99" t="str">
        <f>IF('ИИД (Отч.)'!I88="","нет",'ИИД (Отч.)'!I88)</f>
        <v>да</v>
      </c>
      <c r="J88" s="99" t="str">
        <f>IF('ИИД (Отч.)'!J88="","нет",'ИИД (Отч.)'!J88)</f>
        <v xml:space="preserve">да </v>
      </c>
      <c r="K88" s="99" t="str">
        <f>IF('ИИД (Отч.)'!K88="","нет",'ИИД (Отч.)'!K88)</f>
        <v>да</v>
      </c>
    </row>
    <row r="89" spans="1:11">
      <c r="A89" s="91"/>
      <c r="B89" s="92" t="str">
        <f>'Методика оценки'!K349</f>
        <v>об учредителях ДОО</v>
      </c>
      <c r="C89" s="96" t="str">
        <f>'Методика оценки'!J349</f>
        <v>ИД85.2</v>
      </c>
      <c r="D89" s="99" t="str">
        <f>IF('ИИД (Отч.)'!D89="","нет",'ИИД (Отч.)'!D89)</f>
        <v>да</v>
      </c>
      <c r="E89" s="99" t="str">
        <f>IF('ИИД (Отч.)'!E89="","нет",'ИИД (Отч.)'!E89)</f>
        <v>да</v>
      </c>
      <c r="F89" s="99" t="str">
        <f>IF('ИИД (Отч.)'!F89="","нет",'ИИД (Отч.)'!F89)</f>
        <v>да</v>
      </c>
      <c r="G89" s="99" t="str">
        <f>IF('ИИД (Отч.)'!G89="","нет",'ИИД (Отч.)'!G89)</f>
        <v>да</v>
      </c>
      <c r="H89" s="99" t="str">
        <f>IF('ИИД (Отч.)'!H89="","нет",'ИИД (Отч.)'!H89)</f>
        <v>да</v>
      </c>
      <c r="I89" s="99" t="str">
        <f>IF('ИИД (Отч.)'!I89="","нет",'ИИД (Отч.)'!I89)</f>
        <v>да</v>
      </c>
      <c r="J89" s="99" t="str">
        <f>IF('ИИД (Отч.)'!J89="","нет",'ИИД (Отч.)'!J89)</f>
        <v xml:space="preserve">да </v>
      </c>
      <c r="K89" s="99" t="str">
        <f>IF('ИИД (Отч.)'!K89="","нет",'ИИД (Отч.)'!K89)</f>
        <v>да</v>
      </c>
    </row>
    <row r="90" spans="1:11">
      <c r="A90" s="91"/>
      <c r="B90" s="92" t="str">
        <f>'Методика оценки'!K352</f>
        <v>о месте нахождения ДОО</v>
      </c>
      <c r="C90" s="96" t="str">
        <f>'Методика оценки'!J352</f>
        <v>ИД85.3</v>
      </c>
      <c r="D90" s="99" t="str">
        <f>IF('ИИД (Отч.)'!D90="","нет",'ИИД (Отч.)'!D90)</f>
        <v>да</v>
      </c>
      <c r="E90" s="99" t="str">
        <f>IF('ИИД (Отч.)'!E90="","нет",'ИИД (Отч.)'!E90)</f>
        <v>да</v>
      </c>
      <c r="F90" s="99" t="str">
        <f>IF('ИИД (Отч.)'!F90="","нет",'ИИД (Отч.)'!F90)</f>
        <v>да</v>
      </c>
      <c r="G90" s="99" t="str">
        <f>IF('ИИД (Отч.)'!G90="","нет",'ИИД (Отч.)'!G90)</f>
        <v>да</v>
      </c>
      <c r="H90" s="99" t="str">
        <f>IF('ИИД (Отч.)'!H90="","нет",'ИИД (Отч.)'!H90)</f>
        <v>да</v>
      </c>
      <c r="I90" s="99" t="str">
        <f>IF('ИИД (Отч.)'!I90="","нет",'ИИД (Отч.)'!I90)</f>
        <v>да</v>
      </c>
      <c r="J90" s="99" t="str">
        <f>IF('ИИД (Отч.)'!J90="","нет",'ИИД (Отч.)'!J90)</f>
        <v xml:space="preserve">да </v>
      </c>
      <c r="K90" s="99" t="str">
        <f>IF('ИИД (Отч.)'!K90="","нет",'ИИД (Отч.)'!K90)</f>
        <v>да</v>
      </c>
    </row>
    <row r="91" spans="1:11">
      <c r="A91" s="91"/>
      <c r="B91" s="92" t="str">
        <f>'Методика оценки'!K355</f>
        <v>о графике работы ДОО</v>
      </c>
      <c r="C91" s="96" t="str">
        <f>'Методика оценки'!J355</f>
        <v>ИД85.4</v>
      </c>
      <c r="D91" s="99" t="str">
        <f>IF('ИИД (Отч.)'!D91="","нет",'ИИД (Отч.)'!D91)</f>
        <v>да</v>
      </c>
      <c r="E91" s="99" t="str">
        <f>IF('ИИД (Отч.)'!E91="","нет",'ИИД (Отч.)'!E91)</f>
        <v>да</v>
      </c>
      <c r="F91" s="99" t="str">
        <f>IF('ИИД (Отч.)'!F91="","нет",'ИИД (Отч.)'!F91)</f>
        <v>да</v>
      </c>
      <c r="G91" s="99" t="str">
        <f>IF('ИИД (Отч.)'!G91="","нет",'ИИД (Отч.)'!G91)</f>
        <v>да</v>
      </c>
      <c r="H91" s="99" t="str">
        <f>IF('ИИД (Отч.)'!H91="","нет",'ИИД (Отч.)'!H91)</f>
        <v>да</v>
      </c>
      <c r="I91" s="99" t="str">
        <f>IF('ИИД (Отч.)'!I91="","нет",'ИИД (Отч.)'!I91)</f>
        <v>да</v>
      </c>
      <c r="J91" s="99" t="str">
        <f>IF('ИИД (Отч.)'!J91="","нет",'ИИД (Отч.)'!J91)</f>
        <v xml:space="preserve">да </v>
      </c>
      <c r="K91" s="99" t="str">
        <f>IF('ИИД (Отч.)'!K91="","нет",'ИИД (Отч.)'!K91)</f>
        <v>да</v>
      </c>
    </row>
    <row r="92" spans="1:11">
      <c r="A92" s="91"/>
      <c r="B92" s="92" t="str">
        <f>'Методика оценки'!K358</f>
        <v>контактной информации ДОО (телефона, электронной почты)</v>
      </c>
      <c r="C92" s="96" t="str">
        <f>'Методика оценки'!J358</f>
        <v>ИД85.5</v>
      </c>
      <c r="D92" s="99" t="str">
        <f>IF('ИИД (Отч.)'!D92="","нет",'ИИД (Отч.)'!D92)</f>
        <v>да</v>
      </c>
      <c r="E92" s="99" t="str">
        <f>IF('ИИД (Отч.)'!E92="","нет",'ИИД (Отч.)'!E92)</f>
        <v>да</v>
      </c>
      <c r="F92" s="99" t="str">
        <f>IF('ИИД (Отч.)'!F92="","нет",'ИИД (Отч.)'!F92)</f>
        <v>да</v>
      </c>
      <c r="G92" s="99" t="str">
        <f>IF('ИИД (Отч.)'!G92="","нет",'ИИД (Отч.)'!G92)</f>
        <v>да</v>
      </c>
      <c r="H92" s="99" t="str">
        <f>IF('ИИД (Отч.)'!H92="","нет",'ИИД (Отч.)'!H92)</f>
        <v>да</v>
      </c>
      <c r="I92" s="99" t="str">
        <f>IF('ИИД (Отч.)'!I92="","нет",'ИИД (Отч.)'!I92)</f>
        <v>да</v>
      </c>
      <c r="J92" s="99" t="str">
        <f>IF('ИИД (Отч.)'!J92="","нет",'ИИД (Отч.)'!J92)</f>
        <v xml:space="preserve">да </v>
      </c>
      <c r="K92" s="99" t="str">
        <f>IF('ИИД (Отч.)'!K92="","нет",'ИИД (Отч.)'!K92)</f>
        <v>да</v>
      </c>
    </row>
    <row r="93" spans="1:11" ht="30">
      <c r="A93" s="91" t="s">
        <v>215</v>
      </c>
      <c r="B93" s="90" t="str">
        <f>'Методика оценки'!K361</f>
        <v>Ссылка на страницу официального сайта ДОО, содержащую сведения о педагогических работниках ДОО</v>
      </c>
      <c r="C93" s="95" t="s">
        <v>487</v>
      </c>
      <c r="D93" s="80" t="str">
        <f>IF('ИИД (Отч.)'!D93="","нет",'ИИД (Отч.)'!D93)</f>
        <v>да</v>
      </c>
      <c r="E93" s="80" t="str">
        <f>IF('ИИД (Отч.)'!E93="","нет",'ИИД (Отч.)'!E93)</f>
        <v>да</v>
      </c>
      <c r="F93" s="80" t="str">
        <f>IF('ИИД (Отч.)'!F93="","нет",'ИИД (Отч.)'!F93)</f>
        <v>да</v>
      </c>
      <c r="G93" s="80" t="str">
        <f>IF('ИИД (Отч.)'!G93="","нет",'ИИД (Отч.)'!G93)</f>
        <v>да</v>
      </c>
      <c r="H93" s="80" t="str">
        <f>IF('ИИД (Отч.)'!H93="","нет",'ИИД (Отч.)'!H93)</f>
        <v>нет</v>
      </c>
      <c r="I93" s="80" t="str">
        <f>IF('ИИД (Отч.)'!I93="","нет",'ИИД (Отч.)'!I93)</f>
        <v>нет</v>
      </c>
      <c r="J93" s="80" t="str">
        <f>IF('ИИД (Отч.)'!J93="","нет",'ИИД (Отч.)'!J93)</f>
        <v xml:space="preserve">да </v>
      </c>
      <c r="K93" s="80" t="str">
        <f>IF('ИИД (Отч.)'!K93="","нет",'ИИД (Отч.)'!K93)</f>
        <v>да</v>
      </c>
    </row>
    <row r="94" spans="1:11" ht="30">
      <c r="A94" s="106" t="s">
        <v>216</v>
      </c>
      <c r="B94" s="107" t="str">
        <f>'Методика оценки'!K364</f>
        <v>Ссылка на страницу официального сайта ДОО, содержащую информацию о системе управления:</v>
      </c>
      <c r="C94" s="108" t="s">
        <v>488</v>
      </c>
      <c r="D94" s="109"/>
      <c r="E94" s="109"/>
      <c r="F94" s="109"/>
      <c r="G94" s="109"/>
      <c r="H94" s="109"/>
      <c r="I94" s="109"/>
      <c r="J94" s="109"/>
      <c r="K94" s="109"/>
    </row>
    <row r="95" spans="1:11">
      <c r="A95" s="91"/>
      <c r="B95" s="92" t="str">
        <f>'Методика оценки'!K365</f>
        <v>об органах управления</v>
      </c>
      <c r="C95" s="96" t="str">
        <f>'Методика оценки'!J365</f>
        <v>ИД87.1</v>
      </c>
      <c r="D95" s="99" t="str">
        <f>IF('ИИД (Отч.)'!D95="","нет",'ИИД (Отч.)'!D95)</f>
        <v>да</v>
      </c>
      <c r="E95" s="99" t="str">
        <f>IF('ИИД (Отч.)'!E95="","нет",'ИИД (Отч.)'!E95)</f>
        <v>да</v>
      </c>
      <c r="F95" s="99" t="str">
        <f>IF('ИИД (Отч.)'!F95="","нет",'ИИД (Отч.)'!F95)</f>
        <v>да</v>
      </c>
      <c r="G95" s="99" t="str">
        <f>IF('ИИД (Отч.)'!G95="","нет",'ИИД (Отч.)'!G95)</f>
        <v>нет</v>
      </c>
      <c r="H95" s="99" t="str">
        <f>IF('ИИД (Отч.)'!H95="","нет",'ИИД (Отч.)'!H95)</f>
        <v>нет</v>
      </c>
      <c r="I95" s="99" t="str">
        <f>IF('ИИД (Отч.)'!I95="","нет",'ИИД (Отч.)'!I95)</f>
        <v>нет</v>
      </c>
      <c r="J95" s="99" t="str">
        <f>IF('ИИД (Отч.)'!J95="","нет",'ИИД (Отч.)'!J95)</f>
        <v xml:space="preserve">да </v>
      </c>
      <c r="K95" s="99" t="str">
        <f>IF('ИИД (Отч.)'!K95="","нет",'ИИД (Отч.)'!K95)</f>
        <v>да</v>
      </c>
    </row>
    <row r="96" spans="1:11">
      <c r="A96" s="91"/>
      <c r="B96" s="92" t="str">
        <f>'Методика оценки'!K368</f>
        <v>о руководителях органов управления</v>
      </c>
      <c r="C96" s="96" t="str">
        <f>'Методика оценки'!J368</f>
        <v>ИД87.2</v>
      </c>
      <c r="D96" s="99" t="str">
        <f>IF('ИИД (Отч.)'!D96="","нет",'ИИД (Отч.)'!D96)</f>
        <v>да</v>
      </c>
      <c r="E96" s="99" t="str">
        <f>IF('ИИД (Отч.)'!E96="","нет",'ИИД (Отч.)'!E96)</f>
        <v>да</v>
      </c>
      <c r="F96" s="99" t="str">
        <f>IF('ИИД (Отч.)'!F96="","нет",'ИИД (Отч.)'!F96)</f>
        <v>да</v>
      </c>
      <c r="G96" s="99" t="str">
        <f>IF('ИИД (Отч.)'!G96="","нет",'ИИД (Отч.)'!G96)</f>
        <v>нет</v>
      </c>
      <c r="H96" s="99" t="str">
        <f>IF('ИИД (Отч.)'!H96="","нет",'ИИД (Отч.)'!H96)</f>
        <v>нет</v>
      </c>
      <c r="I96" s="99" t="str">
        <f>IF('ИИД (Отч.)'!I96="","нет",'ИИД (Отч.)'!I96)</f>
        <v>нет</v>
      </c>
      <c r="J96" s="99" t="str">
        <f>IF('ИИД (Отч.)'!J96="","нет",'ИИД (Отч.)'!J96)</f>
        <v xml:space="preserve">да </v>
      </c>
      <c r="K96" s="99" t="str">
        <f>IF('ИИД (Отч.)'!K96="","нет",'ИИД (Отч.)'!K96)</f>
        <v>да</v>
      </c>
    </row>
    <row r="97" spans="1:11" ht="30">
      <c r="A97" s="91" t="s">
        <v>217</v>
      </c>
      <c r="B97" s="90" t="str">
        <f>'Методика оценки'!K371</f>
        <v>Ссылка на страницу официального сайта ДОО, содержащую отчет о результатах самообследования ДОО, подписанный руководителем ДОО и заверенный печатью</v>
      </c>
      <c r="C97" s="95" t="s">
        <v>489</v>
      </c>
      <c r="D97" s="80" t="str">
        <f>IF('ИИД (Отч.)'!D97="","нет",'ИИД (Отч.)'!D97)</f>
        <v>нет</v>
      </c>
      <c r="E97" s="80" t="str">
        <f>IF('ИИД (Отч.)'!E97="","нет",'ИИД (Отч.)'!E97)</f>
        <v>нет</v>
      </c>
      <c r="F97" s="80" t="str">
        <f>IF('ИИД (Отч.)'!F97="","нет",'ИИД (Отч.)'!F97)</f>
        <v>нет</v>
      </c>
      <c r="G97" s="80" t="str">
        <f>IF('ИИД (Отч.)'!G97="","нет",'ИИД (Отч.)'!G97)</f>
        <v>нет</v>
      </c>
      <c r="H97" s="80" t="str">
        <f>IF('ИИД (Отч.)'!H97="","нет",'ИИД (Отч.)'!H97)</f>
        <v>нет</v>
      </c>
      <c r="I97" s="80" t="str">
        <f>IF('ИИД (Отч.)'!I97="","нет",'ИИД (Отч.)'!I97)</f>
        <v>нет</v>
      </c>
      <c r="J97" s="80" t="str">
        <f>IF('ИИД (Отч.)'!J97="","нет",'ИИД (Отч.)'!J97)</f>
        <v>нет</v>
      </c>
      <c r="K97" s="80" t="str">
        <f>IF('ИИД (Отч.)'!K97="","нет",'ИИД (Отч.)'!K97)</f>
        <v>нет</v>
      </c>
    </row>
    <row r="98" spans="1:11" ht="30">
      <c r="A98" s="91" t="s">
        <v>218</v>
      </c>
      <c r="B98" s="90" t="str">
        <f>'Методика оценки'!K374</f>
        <v>Ссылка на страницу официального сайта ДОО, содержащую информацию о материально-технического обеспечении образовательной деятельности в ДОО.</v>
      </c>
      <c r="C98" s="95" t="s">
        <v>490</v>
      </c>
      <c r="D98" s="80" t="str">
        <f>IF('ИИД (Отч.)'!D98="","нет",'ИИД (Отч.)'!D98)</f>
        <v>нет</v>
      </c>
      <c r="E98" s="80" t="str">
        <f>IF('ИИД (Отч.)'!E98="","нет",'ИИД (Отч.)'!E98)</f>
        <v>нет</v>
      </c>
      <c r="F98" s="80" t="str">
        <f>IF('ИИД (Отч.)'!F98="","нет",'ИИД (Отч.)'!F98)</f>
        <v>нет</v>
      </c>
      <c r="G98" s="80" t="str">
        <f>IF('ИИД (Отч.)'!G98="","нет",'ИИД (Отч.)'!G98)</f>
        <v>нет</v>
      </c>
      <c r="H98" s="80" t="str">
        <f>IF('ИИД (Отч.)'!H98="","нет",'ИИД (Отч.)'!H98)</f>
        <v>нет</v>
      </c>
      <c r="I98" s="80" t="str">
        <f>IF('ИИД (Отч.)'!I98="","нет",'ИИД (Отч.)'!I98)</f>
        <v>нет</v>
      </c>
      <c r="J98" s="80" t="str">
        <f>IF('ИИД (Отч.)'!J98="","нет",'ИИД (Отч.)'!J98)</f>
        <v>нет</v>
      </c>
      <c r="K98" s="80" t="str">
        <f>IF('ИИД (Отч.)'!K98="","нет",'ИИД (Отч.)'!K98)</f>
        <v>нет</v>
      </c>
    </row>
    <row r="99" spans="1:11" ht="30">
      <c r="A99" s="106" t="s">
        <v>219</v>
      </c>
      <c r="B99" s="107" t="str">
        <f>'Методика оценки'!K377</f>
        <v>Ссылка на страницу официального сайта ДОО, содержащую информацию об образовательном процессе и методических материалах:</v>
      </c>
      <c r="C99" s="108" t="s">
        <v>491</v>
      </c>
      <c r="D99" s="109"/>
      <c r="E99" s="109"/>
      <c r="F99" s="109"/>
      <c r="G99" s="109"/>
      <c r="H99" s="109"/>
      <c r="I99" s="109"/>
      <c r="J99" s="109"/>
      <c r="K99" s="109"/>
    </row>
    <row r="100" spans="1:11">
      <c r="A100" s="91"/>
      <c r="B100" s="92" t="str">
        <f>'Методика оценки'!K378</f>
        <v>образовательную программу ДОО</v>
      </c>
      <c r="C100" s="96" t="str">
        <f>'Методика оценки'!J378</f>
        <v>ИД90.1</v>
      </c>
      <c r="D100" s="99" t="str">
        <f>IF('ИИД (Отч.)'!D100="","нет",'ИИД (Отч.)'!D100)</f>
        <v>нет</v>
      </c>
      <c r="E100" s="99" t="str">
        <f>IF('ИИД (Отч.)'!E100="","нет",'ИИД (Отч.)'!E100)</f>
        <v>нет</v>
      </c>
      <c r="F100" s="99" t="str">
        <f>IF('ИИД (Отч.)'!F100="","нет",'ИИД (Отч.)'!F100)</f>
        <v>нет</v>
      </c>
      <c r="G100" s="99" t="str">
        <f>IF('ИИД (Отч.)'!G100="","нет",'ИИД (Отч.)'!G100)</f>
        <v>нет</v>
      </c>
      <c r="H100" s="99" t="str">
        <f>IF('ИИД (Отч.)'!H100="","нет",'ИИД (Отч.)'!H100)</f>
        <v>нет</v>
      </c>
      <c r="I100" s="99" t="str">
        <f>IF('ИИД (Отч.)'!I100="","нет",'ИИД (Отч.)'!I100)</f>
        <v>да</v>
      </c>
      <c r="J100" s="99" t="str">
        <f>IF('ИИД (Отч.)'!J100="","нет",'ИИД (Отч.)'!J100)</f>
        <v>нет</v>
      </c>
      <c r="K100" s="99" t="str">
        <f>IF('ИИД (Отч.)'!K100="","нет",'ИИД (Отч.)'!K100)</f>
        <v>да</v>
      </c>
    </row>
    <row r="101" spans="1:11">
      <c r="A101" s="91"/>
      <c r="B101" s="92" t="str">
        <f>'Методика оценки'!K381</f>
        <v>календарный учебный график ДОО</v>
      </c>
      <c r="C101" s="96" t="str">
        <f>'Методика оценки'!J381</f>
        <v>ИД90.2</v>
      </c>
      <c r="D101" s="99" t="str">
        <f>IF('ИИД (Отч.)'!D101="","нет",'ИИД (Отч.)'!D101)</f>
        <v>да</v>
      </c>
      <c r="E101" s="99" t="str">
        <f>IF('ИИД (Отч.)'!E101="","нет",'ИИД (Отч.)'!E101)</f>
        <v>да</v>
      </c>
      <c r="F101" s="99" t="str">
        <f>IF('ИИД (Отч.)'!F101="","нет",'ИИД (Отч.)'!F101)</f>
        <v>да</v>
      </c>
      <c r="G101" s="99" t="str">
        <f>IF('ИИД (Отч.)'!G101="","нет",'ИИД (Отч.)'!G101)</f>
        <v>нет</v>
      </c>
      <c r="H101" s="99" t="str">
        <f>IF('ИИД (Отч.)'!H101="","нет",'ИИД (Отч.)'!H101)</f>
        <v>нет</v>
      </c>
      <c r="I101" s="99" t="str">
        <f>IF('ИИД (Отч.)'!I101="","нет",'ИИД (Отч.)'!I101)</f>
        <v>да</v>
      </c>
      <c r="J101" s="99" t="str">
        <f>IF('ИИД (Отч.)'!J101="","нет",'ИИД (Отч.)'!J101)</f>
        <v>нет</v>
      </c>
      <c r="K101" s="99" t="str">
        <f>IF('ИИД (Отч.)'!K101="","нет",'ИИД (Отч.)'!K101)</f>
        <v>да</v>
      </c>
    </row>
    <row r="102" spans="1:11">
      <c r="A102" s="91"/>
      <c r="B102" s="92" t="str">
        <f>'Методика оценки'!K384</f>
        <v>методические материалы ДОО</v>
      </c>
      <c r="C102" s="96" t="str">
        <f>'Методика оценки'!J384</f>
        <v>ИД90.3</v>
      </c>
      <c r="D102" s="99" t="str">
        <f>IF('ИИД (Отч.)'!D102="","нет",'ИИД (Отч.)'!D102)</f>
        <v>нет</v>
      </c>
      <c r="E102" s="99" t="str">
        <f>IF('ИИД (Отч.)'!E102="","нет",'ИИД (Отч.)'!E102)</f>
        <v>нет</v>
      </c>
      <c r="F102" s="99" t="str">
        <f>IF('ИИД (Отч.)'!F102="","нет",'ИИД (Отч.)'!F102)</f>
        <v>нет</v>
      </c>
      <c r="G102" s="99" t="str">
        <f>IF('ИИД (Отч.)'!G102="","нет",'ИИД (Отч.)'!G102)</f>
        <v>да</v>
      </c>
      <c r="H102" s="99" t="str">
        <f>IF('ИИД (Отч.)'!H102="","нет",'ИИД (Отч.)'!H102)</f>
        <v>нет</v>
      </c>
      <c r="I102" s="99" t="str">
        <f>IF('ИИД (Отч.)'!I102="","нет",'ИИД (Отч.)'!I102)</f>
        <v>да</v>
      </c>
      <c r="J102" s="99" t="str">
        <f>IF('ИИД (Отч.)'!J102="","нет",'ИИД (Отч.)'!J102)</f>
        <v>нет</v>
      </c>
      <c r="K102" s="99" t="str">
        <f>IF('ИИД (Отч.)'!K102="","нет",'ИИД (Отч.)'!K102)</f>
        <v>да</v>
      </c>
    </row>
    <row r="103" spans="1:11" ht="30">
      <c r="A103" s="91" t="s">
        <v>220</v>
      </c>
      <c r="B103" s="90" t="str">
        <f>'Методика оценки'!K387</f>
        <v>Ссылка на страницу официального сайта ДОО, содержащую информацию о предписаниях надзорных органов, отчетов об исполнении таких предписаний.</v>
      </c>
      <c r="C103" s="95" t="s">
        <v>492</v>
      </c>
      <c r="D103" s="80" t="str">
        <f>IF('ИИД (Отч.)'!D103="","нет",'ИИД (Отч.)'!D103)</f>
        <v>нет</v>
      </c>
      <c r="E103" s="80" t="str">
        <f>IF('ИИД (Отч.)'!E103="","нет",'ИИД (Отч.)'!E103)</f>
        <v>нет</v>
      </c>
      <c r="F103" s="80" t="str">
        <f>IF('ИИД (Отч.)'!F103="","нет",'ИИД (Отч.)'!F103)</f>
        <v>нет</v>
      </c>
      <c r="G103" s="80" t="str">
        <f>IF('ИИД (Отч.)'!G103="","нет",'ИИД (Отч.)'!G103)</f>
        <v>нет</v>
      </c>
      <c r="H103" s="80" t="str">
        <f>IF('ИИД (Отч.)'!H103="","нет",'ИИД (Отч.)'!H103)</f>
        <v>нет</v>
      </c>
      <c r="I103" s="80" t="str">
        <f>IF('ИИД (Отч.)'!I103="","нет",'ИИД (Отч.)'!I103)</f>
        <v>нет</v>
      </c>
      <c r="J103" s="80" t="str">
        <f>IF('ИИД (Отч.)'!J103="","нет",'ИИД (Отч.)'!J103)</f>
        <v>нет</v>
      </c>
      <c r="K103" s="80" t="str">
        <f>IF('ИИД (Отч.)'!K103="","нет",'ИИД (Отч.)'!K103)</f>
        <v>нет</v>
      </c>
    </row>
    <row r="104" spans="1:11" ht="30">
      <c r="A104" s="91" t="s">
        <v>221</v>
      </c>
      <c r="B104" s="90" t="str">
        <f>'Методика оценки'!K390</f>
        <v>Ссылка на страницу официального сайта ДОО, содержащую электронную форму обратной связи (для отправки жалоб, предложений и пр.)</v>
      </c>
      <c r="C104" s="95" t="s">
        <v>493</v>
      </c>
      <c r="D104" s="80" t="str">
        <f>IF('ИИД (Отч.)'!D104="","нет",'ИИД (Отч.)'!D104)</f>
        <v>да</v>
      </c>
      <c r="E104" s="80" t="str">
        <f>IF('ИИД (Отч.)'!E104="","нет",'ИИД (Отч.)'!E104)</f>
        <v>да</v>
      </c>
      <c r="F104" s="80" t="str">
        <f>IF('ИИД (Отч.)'!F104="","нет",'ИИД (Отч.)'!F104)</f>
        <v>да</v>
      </c>
      <c r="G104" s="80" t="str">
        <f>IF('ИИД (Отч.)'!G104="","нет",'ИИД (Отч.)'!G104)</f>
        <v>да</v>
      </c>
      <c r="H104" s="80" t="str">
        <f>IF('ИИД (Отч.)'!H104="","нет",'ИИД (Отч.)'!H104)</f>
        <v>нет</v>
      </c>
      <c r="I104" s="80" t="str">
        <f>IF('ИИД (Отч.)'!I104="","нет",'ИИД (Отч.)'!I104)</f>
        <v>да</v>
      </c>
      <c r="J104" s="80" t="str">
        <f>IF('ИИД (Отч.)'!J104="","нет",'ИИД (Отч.)'!J104)</f>
        <v xml:space="preserve">да </v>
      </c>
      <c r="K104" s="80" t="str">
        <f>IF('ИИД (Отч.)'!K104="","нет",'ИИД (Отч.)'!K104)</f>
        <v>да</v>
      </c>
    </row>
    <row r="105" spans="1:11" ht="30">
      <c r="A105" s="91" t="s">
        <v>222</v>
      </c>
      <c r="B105" s="90" t="str">
        <f>'Методика оценки'!K393</f>
        <v>Ссылка на страницу официального сайта ДОО, содержащую ежегодный публичный доклад ДОО</v>
      </c>
      <c r="C105" s="95" t="s">
        <v>494</v>
      </c>
      <c r="D105" s="80" t="str">
        <f>IF('ИИД (Отч.)'!D105="","нет",'ИИД (Отч.)'!D105)</f>
        <v>нет</v>
      </c>
      <c r="E105" s="80" t="str">
        <f>IF('ИИД (Отч.)'!E105="","нет",'ИИД (Отч.)'!E105)</f>
        <v>нет</v>
      </c>
      <c r="F105" s="80" t="str">
        <f>IF('ИИД (Отч.)'!F105="","нет",'ИИД (Отч.)'!F105)</f>
        <v>нет</v>
      </c>
      <c r="G105" s="80" t="str">
        <f>IF('ИИД (Отч.)'!G105="","нет",'ИИД (Отч.)'!G105)</f>
        <v>нет</v>
      </c>
      <c r="H105" s="80" t="str">
        <f>IF('ИИД (Отч.)'!H105="","нет",'ИИД (Отч.)'!H105)</f>
        <v>нет</v>
      </c>
      <c r="I105" s="80" t="str">
        <f>IF('ИИД (Отч.)'!I105="","нет",'ИИД (Отч.)'!I105)</f>
        <v>да</v>
      </c>
      <c r="J105" s="80" t="str">
        <f>IF('ИИД (Отч.)'!J105="","нет",'ИИД (Отч.)'!J105)</f>
        <v>нет</v>
      </c>
      <c r="K105" s="80" t="str">
        <f>IF('ИИД (Отч.)'!K105="","нет",'ИИД (Отч.)'!K105)</f>
        <v>да</v>
      </c>
    </row>
    <row r="106" spans="1:11">
      <c r="A106" s="91" t="s">
        <v>223</v>
      </c>
      <c r="B106" s="90" t="str">
        <f>'Методика оценки'!K396</f>
        <v>Используемые дополнительные формы информирования родителей:</v>
      </c>
      <c r="C106" s="95" t="s">
        <v>495</v>
      </c>
      <c r="D106" s="80">
        <f>IF('ИИД (Отч.)'!D106="",0,'ИИД (Отч.)'!D106)</f>
        <v>6</v>
      </c>
      <c r="E106" s="80">
        <f>IF('ИИД (Отч.)'!E106="",0,'ИИД (Отч.)'!E106)</f>
        <v>6</v>
      </c>
      <c r="F106" s="80">
        <f>IF('ИИД (Отч.)'!F106="",0,'ИИД (Отч.)'!F106)</f>
        <v>6</v>
      </c>
      <c r="G106" s="80">
        <f>IF('ИИД (Отч.)'!G106="",0,'ИИД (Отч.)'!G106)</f>
        <v>7</v>
      </c>
      <c r="H106" s="80">
        <f>IF('ИИД (Отч.)'!H106="",0,'ИИД (Отч.)'!H106)</f>
        <v>1</v>
      </c>
      <c r="I106" s="80">
        <f>IF('ИИД (Отч.)'!I106="",0,'ИИД (Отч.)'!I106)</f>
        <v>8</v>
      </c>
      <c r="J106" s="80">
        <f>IF('ИИД (Отч.)'!J106="",0,'ИИД (Отч.)'!J106)</f>
        <v>5</v>
      </c>
      <c r="K106" s="80">
        <f>IF('ИИД (Отч.)'!K106="",0,'ИИД (Отч.)'!K106)</f>
        <v>6</v>
      </c>
    </row>
    <row r="107" spans="1:11">
      <c r="A107" s="91" t="s">
        <v>224</v>
      </c>
      <c r="B107" s="90" t="str">
        <f>'Методика оценки'!K406</f>
        <v>Наличие локальных актов ДОО по государственно-общественному  управлению</v>
      </c>
      <c r="C107" s="95" t="s">
        <v>496</v>
      </c>
      <c r="D107" s="80" t="str">
        <f>IF('ИИД (Отч.)'!D107="","нет",'ИИД (Отч.)'!D107)</f>
        <v>да</v>
      </c>
      <c r="E107" s="80" t="str">
        <f>IF('ИИД (Отч.)'!E107="","нет",'ИИД (Отч.)'!E107)</f>
        <v>да</v>
      </c>
      <c r="F107" s="80" t="str">
        <f>IF('ИИД (Отч.)'!F107="","нет",'ИИД (Отч.)'!F107)</f>
        <v>да</v>
      </c>
      <c r="G107" s="80" t="str">
        <f>IF('ИИД (Отч.)'!G107="","нет",'ИИД (Отч.)'!G107)</f>
        <v>да</v>
      </c>
      <c r="H107" s="80" t="str">
        <f>IF('ИИД (Отч.)'!H107="","нет",'ИИД (Отч.)'!H107)</f>
        <v>нет</v>
      </c>
      <c r="I107" s="80" t="str">
        <f>IF('ИИД (Отч.)'!I107="","нет",'ИИД (Отч.)'!I107)</f>
        <v>нет</v>
      </c>
      <c r="J107" s="80" t="str">
        <f>IF('ИИД (Отч.)'!J107="","нет",'ИИД (Отч.)'!J107)</f>
        <v>нет</v>
      </c>
      <c r="K107" s="80" t="str">
        <f>IF('ИИД (Отч.)'!K107="","нет",'ИИД (Отч.)'!K107)</f>
        <v>да</v>
      </c>
    </row>
    <row r="108" spans="1:11" ht="30">
      <c r="A108" s="91" t="s">
        <v>225</v>
      </c>
      <c r="B108" s="90" t="str">
        <f>'Методика оценки'!K409</f>
        <v>Наличие подписанного руководителем ДОО и заверенного печатью отчета самообследования ДОО</v>
      </c>
      <c r="C108" s="95" t="s">
        <v>497</v>
      </c>
      <c r="D108" s="80" t="str">
        <f>IF('ИИД (Отч.)'!D108="","нет",'ИИД (Отч.)'!D108)</f>
        <v>нет</v>
      </c>
      <c r="E108" s="80" t="str">
        <f>IF('ИИД (Отч.)'!E108="","нет",'ИИД (Отч.)'!E108)</f>
        <v>нет</v>
      </c>
      <c r="F108" s="80" t="str">
        <f>IF('ИИД (Отч.)'!F108="","нет",'ИИД (Отч.)'!F108)</f>
        <v>нет</v>
      </c>
      <c r="G108" s="80" t="str">
        <f>IF('ИИД (Отч.)'!G108="","нет",'ИИД (Отч.)'!G108)</f>
        <v>да</v>
      </c>
      <c r="H108" s="80" t="str">
        <f>IF('ИИД (Отч.)'!H108="","нет",'ИИД (Отч.)'!H108)</f>
        <v>нет</v>
      </c>
      <c r="I108" s="80" t="str">
        <f>IF('ИИД (Отч.)'!I108="","нет",'ИИД (Отч.)'!I108)</f>
        <v>да</v>
      </c>
      <c r="J108" s="80" t="str">
        <f>IF('ИИД (Отч.)'!J108="","нет",'ИИД (Отч.)'!J108)</f>
        <v>нет</v>
      </c>
      <c r="K108" s="80" t="str">
        <f>IF('ИИД (Отч.)'!K108="","нет",'ИИД (Отч.)'!K108)</f>
        <v>нет</v>
      </c>
    </row>
    <row r="109" spans="1:11">
      <c r="A109" s="91" t="s">
        <v>226</v>
      </c>
      <c r="B109" s="90" t="str">
        <f>'Методика оценки'!K412</f>
        <v>Наличие долгосрочной программы развития ДОО (от 3 до 5 лет)</v>
      </c>
      <c r="C109" s="95" t="s">
        <v>498</v>
      </c>
      <c r="D109" s="80" t="str">
        <f>IF('ИИД (Отч.)'!D109="","нет",'ИИД (Отч.)'!D109)</f>
        <v>нет</v>
      </c>
      <c r="E109" s="80" t="str">
        <f>IF('ИИД (Отч.)'!E109="","нет",'ИИД (Отч.)'!E109)</f>
        <v>нет</v>
      </c>
      <c r="F109" s="80" t="str">
        <f>IF('ИИД (Отч.)'!F109="","нет",'ИИД (Отч.)'!F109)</f>
        <v>нет</v>
      </c>
      <c r="G109" s="80" t="str">
        <f>IF('ИИД (Отч.)'!G109="","нет",'ИИД (Отч.)'!G109)</f>
        <v>да</v>
      </c>
      <c r="H109" s="80" t="str">
        <f>IF('ИИД (Отч.)'!H109="","нет",'ИИД (Отч.)'!H109)</f>
        <v>нет</v>
      </c>
      <c r="I109" s="80" t="str">
        <f>IF('ИИД (Отч.)'!I109="","нет",'ИИД (Отч.)'!I109)</f>
        <v>да</v>
      </c>
      <c r="J109" s="80" t="str">
        <f>IF('ИИД (Отч.)'!J109="","нет",'ИИД (Отч.)'!J109)</f>
        <v xml:space="preserve">да </v>
      </c>
      <c r="K109" s="80" t="str">
        <f>IF('ИИД (Отч.)'!K109="","нет",'ИИД (Отч.)'!K109)</f>
        <v>да</v>
      </c>
    </row>
    <row r="110" spans="1:11" ht="30">
      <c r="A110" s="91" t="s">
        <v>227</v>
      </c>
      <c r="B110" s="90" t="str">
        <f>'Методика оценки'!K415</f>
        <v>Является ли ДОО экспериментальной площадкой федерального, регионального или муниципального уровня</v>
      </c>
      <c r="C110" s="95" t="s">
        <v>499</v>
      </c>
      <c r="D110" s="83" t="str">
        <f>IF('ИИД (Отч.)'!D110="","нет",'ИИД (Отч.)'!D110)</f>
        <v>нет</v>
      </c>
      <c r="E110" s="83" t="str">
        <f>IF('ИИД (Отч.)'!E110="","нет",'ИИД (Отч.)'!E110)</f>
        <v>нет</v>
      </c>
      <c r="F110" s="83" t="str">
        <f>IF('ИИД (Отч.)'!F110="","нет",'ИИД (Отч.)'!F110)</f>
        <v>нет</v>
      </c>
      <c r="G110" s="83" t="str">
        <f>IF('ИИД (Отч.)'!G110="","нет",'ИИД (Отч.)'!G110)</f>
        <v>нет</v>
      </c>
      <c r="H110" s="83" t="str">
        <f>IF('ИИД (Отч.)'!H110="","нет",'ИИД (Отч.)'!H110)</f>
        <v>нет</v>
      </c>
      <c r="I110" s="83" t="str">
        <f>IF('ИИД (Отч.)'!I110="","нет",'ИИД (Отч.)'!I110)</f>
        <v>нет</v>
      </c>
      <c r="J110" s="83" t="str">
        <f>IF('ИИД (Отч.)'!J110="","нет",'ИИД (Отч.)'!J110)</f>
        <v>нет</v>
      </c>
      <c r="K110" s="83" t="str">
        <f>IF('ИИД (Отч.)'!K110="","нет",'ИИД (Отч.)'!K110)</f>
        <v>нет</v>
      </c>
    </row>
    <row r="111" spans="1:11">
      <c r="A111" s="91" t="s">
        <v>228</v>
      </c>
      <c r="B111" s="90" t="str">
        <f>'Методика оценки'!K420</f>
        <v>Участие ДОО в конкурсах  федерального, регионального и муниципального уровня</v>
      </c>
      <c r="C111" s="95" t="s">
        <v>500</v>
      </c>
      <c r="D111" s="83" t="str">
        <f>IF('ИИД (Отч.)'!D111="","нет",'ИИД (Отч.)'!D111)</f>
        <v>муниципального</v>
      </c>
      <c r="E111" s="83" t="str">
        <f>IF('ИИД (Отч.)'!E111="","нет",'ИИД (Отч.)'!E111)</f>
        <v>регионального</v>
      </c>
      <c r="F111" s="83" t="str">
        <f>IF('ИИД (Отч.)'!F111="","нет",'ИИД (Отч.)'!F111)</f>
        <v>регионального</v>
      </c>
      <c r="G111" s="83" t="str">
        <f>IF('ИИД (Отч.)'!G111="","нет",'ИИД (Отч.)'!G111)</f>
        <v>регионального</v>
      </c>
      <c r="H111" s="83" t="str">
        <f>IF('ИИД (Отч.)'!H111="","нет",'ИИД (Отч.)'!H111)</f>
        <v>нет</v>
      </c>
      <c r="I111" s="83" t="str">
        <f>IF('ИИД (Отч.)'!I111="","нет",'ИИД (Отч.)'!I111)</f>
        <v>нет</v>
      </c>
      <c r="J111" s="83" t="str">
        <f>IF('ИИД (Отч.)'!J111="","нет",'ИИД (Отч.)'!J111)</f>
        <v>нет</v>
      </c>
      <c r="K111" s="83" t="str">
        <f>IF('ИИД (Отч.)'!K111="","нет",'ИИД (Отч.)'!K111)</f>
        <v>муниципального</v>
      </c>
    </row>
    <row r="112" spans="1:11" ht="30">
      <c r="A112" s="91" t="s">
        <v>229</v>
      </c>
      <c r="B112" s="90" t="str">
        <f>'Методика оценки'!K425</f>
        <v>Наличие у ДОО призового места или гранта федерального, регионального или муниципального уровня</v>
      </c>
      <c r="C112" s="95" t="s">
        <v>501</v>
      </c>
      <c r="D112" s="83" t="str">
        <f>IF('ИИД (Отч.)'!D112="","нет",'ИИД (Отч.)'!D112)</f>
        <v>муниципального</v>
      </c>
      <c r="E112" s="83" t="str">
        <f>IF('ИИД (Отч.)'!E112="","нет",'ИИД (Отч.)'!E112)</f>
        <v>регионального</v>
      </c>
      <c r="F112" s="83" t="str">
        <f>IF('ИИД (Отч.)'!F112="","нет",'ИИД (Отч.)'!F112)</f>
        <v>регионального</v>
      </c>
      <c r="G112" s="83" t="str">
        <f>IF('ИИД (Отч.)'!G112="","нет",'ИИД (Отч.)'!G112)</f>
        <v>регионального</v>
      </c>
      <c r="H112" s="83" t="str">
        <f>IF('ИИД (Отч.)'!H112="","нет",'ИИД (Отч.)'!H112)</f>
        <v>муниципального</v>
      </c>
      <c r="I112" s="83" t="str">
        <f>IF('ИИД (Отч.)'!I112="","нет",'ИИД (Отч.)'!I112)</f>
        <v>нет</v>
      </c>
      <c r="J112" s="83" t="str">
        <f>IF('ИИД (Отч.)'!J112="","нет",'ИИД (Отч.)'!J112)</f>
        <v>нет</v>
      </c>
      <c r="K112" s="83" t="str">
        <f>IF('ИИД (Отч.)'!K112="","нет",'ИИД (Отч.)'!K112)</f>
        <v>нет</v>
      </c>
    </row>
    <row r="113" spans="1:11">
      <c r="A113" s="91" t="s">
        <v>230</v>
      </c>
      <c r="B113" s="90" t="str">
        <f>'Методика оценки'!K430</f>
        <v>Количество сотрудников ДОО, переведенных на эффективный контракт</v>
      </c>
      <c r="C113" s="95" t="s">
        <v>502</v>
      </c>
      <c r="D113" s="80">
        <f>IF('ИИД (Отч.)'!D113="",0,'ИИД (Отч.)'!D113)</f>
        <v>0</v>
      </c>
      <c r="E113" s="80">
        <f>IF('ИИД (Отч.)'!E113="",0,'ИИД (Отч.)'!E113)</f>
        <v>0</v>
      </c>
      <c r="F113" s="80">
        <f>IF('ИИД (Отч.)'!F113="",0,'ИИД (Отч.)'!F113)</f>
        <v>0</v>
      </c>
      <c r="G113" s="80">
        <f>IF('ИИД (Отч.)'!G113="",0,'ИИД (Отч.)'!G113)</f>
        <v>0</v>
      </c>
      <c r="H113" s="80">
        <f>IF('ИИД (Отч.)'!H113="",0,'ИИД (Отч.)'!H113)</f>
        <v>0</v>
      </c>
      <c r="I113" s="80">
        <f>IF('ИИД (Отч.)'!I113="",0,'ИИД (Отч.)'!I113)</f>
        <v>0</v>
      </c>
      <c r="J113" s="80">
        <f>IF('ИИД (Отч.)'!J113="",0,'ИИД (Отч.)'!J113)</f>
        <v>0</v>
      </c>
      <c r="K113" s="80">
        <f>IF('ИИД (Отч.)'!K113="",0,'ИИД (Отч.)'!K113)</f>
        <v>0</v>
      </c>
    </row>
    <row r="114" spans="1:11">
      <c r="A114" s="91" t="s">
        <v>231</v>
      </c>
      <c r="B114" s="90" t="str">
        <f>'Методика оценки'!K431</f>
        <v>Количество сотрудников ДОО</v>
      </c>
      <c r="C114" s="95" t="s">
        <v>503</v>
      </c>
      <c r="D114" s="80">
        <f>IF('ИИД (Отч.)'!D114="",0,'ИИД (Отч.)'!D114)</f>
        <v>31</v>
      </c>
      <c r="E114" s="80">
        <f>IF('ИИД (Отч.)'!E114="",0,'ИИД (Отч.)'!E114)</f>
        <v>19</v>
      </c>
      <c r="F114" s="80">
        <f>IF('ИИД (Отч.)'!F114="",0,'ИИД (Отч.)'!F114)</f>
        <v>20</v>
      </c>
      <c r="G114" s="80">
        <f>IF('ИИД (Отч.)'!G114="",0,'ИИД (Отч.)'!G114)</f>
        <v>31</v>
      </c>
      <c r="H114" s="80">
        <f>IF('ИИД (Отч.)'!H114="",0,'ИИД (Отч.)'!H114)</f>
        <v>58</v>
      </c>
      <c r="I114" s="80">
        <f>IF('ИИД (Отч.)'!I114="",0,'ИИД (Отч.)'!I114)</f>
        <v>33</v>
      </c>
      <c r="J114" s="80">
        <f>IF('ИИД (Отч.)'!J114="",0,'ИИД (Отч.)'!J114)</f>
        <v>20</v>
      </c>
      <c r="K114" s="80">
        <f>IF('ИИД (Отч.)'!K114="",0,'ИИД (Отч.)'!K114)</f>
        <v>32</v>
      </c>
    </row>
    <row r="115" spans="1:11">
      <c r="A115" s="91" t="s">
        <v>627</v>
      </c>
      <c r="B115" s="90" t="str">
        <f>'Методика оценки'!K435</f>
        <v xml:space="preserve">Общий объём кредиторской задолженности у ДОО </v>
      </c>
      <c r="C115" s="95" t="s">
        <v>608</v>
      </c>
      <c r="D115" s="80">
        <f>IF('ИИД (Отч.)'!D115="",1000000000,'ИИД (Отч.)'!D115)</f>
        <v>0</v>
      </c>
      <c r="E115" s="80">
        <f>IF('ИИД (Отч.)'!E115="",1000000000,'ИИД (Отч.)'!E115)</f>
        <v>0</v>
      </c>
      <c r="F115" s="80">
        <f>IF('ИИД (Отч.)'!F115="",1000000000,'ИИД (Отч.)'!F115)</f>
        <v>0</v>
      </c>
      <c r="G115" s="80">
        <f>IF('ИИД (Отч.)'!G115="",1000000000,'ИИД (Отч.)'!G115)</f>
        <v>0</v>
      </c>
      <c r="H115" s="80">
        <f>IF('ИИД (Отч.)'!H115="",1000000000,'ИИД (Отч.)'!H115)</f>
        <v>0</v>
      </c>
      <c r="I115" s="80">
        <f>IF('ИИД (Отч.)'!I115="",1000000000,'ИИД (Отч.)'!I115)</f>
        <v>1000000000</v>
      </c>
      <c r="J115" s="80">
        <f>IF('ИИД (Отч.)'!J115="",1000000000,'ИИД (Отч.)'!J115)</f>
        <v>0</v>
      </c>
      <c r="K115" s="80">
        <f>IF('ИИД (Отч.)'!K115="",1000000000,'ИИД (Отч.)'!K115)</f>
        <v>0</v>
      </c>
    </row>
    <row r="116" spans="1:11">
      <c r="A116" s="91" t="s">
        <v>628</v>
      </c>
      <c r="B116" s="90" t="str">
        <f>'Методика оценки'!K436</f>
        <v>Общий объём расходов ДОО</v>
      </c>
      <c r="C116" s="95" t="s">
        <v>609</v>
      </c>
      <c r="D116" s="80">
        <f>IF('ИИД (Отч.)'!D116="",0,'ИИД (Отч.)'!D116)</f>
        <v>11991500</v>
      </c>
      <c r="E116" s="80">
        <f>IF('ИИД (Отч.)'!E116="",0,'ИИД (Отч.)'!E116)</f>
        <v>9855196.4700000007</v>
      </c>
      <c r="F116" s="80">
        <f>IF('ИИД (Отч.)'!F116="",0,'ИИД (Отч.)'!F116)</f>
        <v>9940050.7400000002</v>
      </c>
      <c r="G116" s="80">
        <f>IF('ИИД (Отч.)'!G116="",0,'ИИД (Отч.)'!G116)</f>
        <v>18396175.629999999</v>
      </c>
      <c r="H116" s="80">
        <f>IF('ИИД (Отч.)'!H116="",0,'ИИД (Отч.)'!H116)</f>
        <v>202837.3</v>
      </c>
      <c r="I116" s="80">
        <f>IF('ИИД (Отч.)'!I116="",0,'ИИД (Отч.)'!I116)</f>
        <v>11223089</v>
      </c>
      <c r="J116" s="80">
        <f>IF('ИИД (Отч.)'!J116="",0,'ИИД (Отч.)'!J116)</f>
        <v>90766346.670000002</v>
      </c>
      <c r="K116" s="80">
        <f>IF('ИИД (Отч.)'!K116="",0,'ИИД (Отч.)'!K116)</f>
        <v>9631669439</v>
      </c>
    </row>
    <row r="117" spans="1:11">
      <c r="A117" s="91" t="s">
        <v>629</v>
      </c>
      <c r="B117" s="90" t="str">
        <f>'Методика оценки'!K440</f>
        <v>Общий объём просроченной кредиторской задолженности подведомственных</v>
      </c>
      <c r="C117" s="95" t="s">
        <v>610</v>
      </c>
      <c r="D117" s="80">
        <f>IF('ИИД (Отч.)'!D117="",1000000000,'ИИД (Отч.)'!D117)</f>
        <v>0</v>
      </c>
      <c r="E117" s="80">
        <f>IF('ИИД (Отч.)'!E117="",1000000000,'ИИД (Отч.)'!E117)</f>
        <v>0</v>
      </c>
      <c r="F117" s="80">
        <f>IF('ИИД (Отч.)'!F117="",1000000000,'ИИД (Отч.)'!F117)</f>
        <v>0</v>
      </c>
      <c r="G117" s="80">
        <f>IF('ИИД (Отч.)'!G117="",1000000000,'ИИД (Отч.)'!G117)</f>
        <v>0</v>
      </c>
      <c r="H117" s="80">
        <f>IF('ИИД (Отч.)'!H117="",1000000000,'ИИД (Отч.)'!H117)</f>
        <v>0</v>
      </c>
      <c r="I117" s="80">
        <f>IF('ИИД (Отч.)'!I117="",1000000000,'ИИД (Отч.)'!I117)</f>
        <v>0</v>
      </c>
      <c r="J117" s="80">
        <f>IF('ИИД (Отч.)'!J117="",1000000000,'ИИД (Отч.)'!J117)</f>
        <v>0</v>
      </c>
      <c r="K117" s="80">
        <f>IF('ИИД (Отч.)'!K117="",1000000000,'ИИД (Отч.)'!K117)</f>
        <v>0</v>
      </c>
    </row>
    <row r="118" spans="1:11" ht="45">
      <c r="A118" s="91" t="s">
        <v>630</v>
      </c>
      <c r="B118" s="90" t="str">
        <f>'Методика оценки'!K444</f>
        <v>Доля выполненных на 100% показателей, характеризующих качество и объём предоставления услуги в рамках государственного (муниципального) задания (в общем объёме таких показателей)</v>
      </c>
      <c r="C118" s="95" t="s">
        <v>611</v>
      </c>
      <c r="D118" s="80">
        <f>IF('ИИД (Отч.)'!D118="",0,'ИИД (Отч.)'!D118)</f>
        <v>95</v>
      </c>
      <c r="E118" s="80">
        <f>IF('ИИД (Отч.)'!E118="",0,'ИИД (Отч.)'!E118)</f>
        <v>95</v>
      </c>
      <c r="F118" s="80">
        <f>IF('ИИД (Отч.)'!F118="",0,'ИИД (Отч.)'!F118)</f>
        <v>95</v>
      </c>
      <c r="G118" s="80">
        <f>IF('ИИД (Отч.)'!G118="",0,'ИИД (Отч.)'!G118)</f>
        <v>100</v>
      </c>
      <c r="H118" s="80">
        <f>IF('ИИД (Отч.)'!H118="",0,'ИИД (Отч.)'!H118)</f>
        <v>95</v>
      </c>
      <c r="I118" s="80">
        <f>IF('ИИД (Отч.)'!I118="",0,'ИИД (Отч.)'!I118)</f>
        <v>95</v>
      </c>
      <c r="J118" s="80">
        <f>IF('ИИД (Отч.)'!J118="",0,'ИИД (Отч.)'!J118)</f>
        <v>95</v>
      </c>
      <c r="K118" s="80">
        <f>IF('ИИД (Отч.)'!K118="",0,'ИИД (Отч.)'!K118)</f>
        <v>1</v>
      </c>
    </row>
    <row r="119" spans="1:11">
      <c r="A119" s="91" t="s">
        <v>631</v>
      </c>
      <c r="B119" s="90" t="str">
        <f>'Методика оценки'!K447</f>
        <v xml:space="preserve">Количество предписаний надзорных органов </v>
      </c>
      <c r="C119" s="95" t="s">
        <v>612</v>
      </c>
      <c r="D119" s="80">
        <f>IF('ИИД (Отч.)'!D119="",1000000000,'ИИД (Отч.)'!D119)</f>
        <v>2</v>
      </c>
      <c r="E119" s="80">
        <f>IF('ИИД (Отч.)'!E119="",1000000000,'ИИД (Отч.)'!E119)</f>
        <v>2</v>
      </c>
      <c r="F119" s="80">
        <f>IF('ИИД (Отч.)'!F119="",1000000000,'ИИД (Отч.)'!F119)</f>
        <v>2</v>
      </c>
      <c r="G119" s="80">
        <f>IF('ИИД (Отч.)'!G119="",1000000000,'ИИД (Отч.)'!G119)</f>
        <v>2</v>
      </c>
      <c r="H119" s="80">
        <f>IF('ИИД (Отч.)'!H119="",1000000000,'ИИД (Отч.)'!H119)</f>
        <v>0</v>
      </c>
      <c r="I119" s="80">
        <f>IF('ИИД (Отч.)'!I119="",1000000000,'ИИД (Отч.)'!I119)</f>
        <v>2</v>
      </c>
      <c r="J119" s="80">
        <f>IF('ИИД (Отч.)'!J119="",1000000000,'ИИД (Отч.)'!J119)</f>
        <v>0</v>
      </c>
      <c r="K119" s="80">
        <f>IF('ИИД (Отч.)'!K119="",1000000000,'ИИД (Отч.)'!K119)</f>
        <v>2</v>
      </c>
    </row>
    <row r="120" spans="1:11" ht="30">
      <c r="A120" s="91" t="s">
        <v>632</v>
      </c>
      <c r="B120" s="90" t="str">
        <f>'Методика оценки'!K451</f>
        <v xml:space="preserve">Количество зарегистрированных  жалоб на деятельность ДОО со стороны родителей воспитанников </v>
      </c>
      <c r="C120" s="95" t="s">
        <v>619</v>
      </c>
      <c r="D120" s="80">
        <f>IF('ИИД (Отч.)'!D120="",1000000000,'ИИД (Отч.)'!D120)</f>
        <v>0</v>
      </c>
      <c r="E120" s="80">
        <f>IF('ИИД (Отч.)'!E120="",1000000000,'ИИД (Отч.)'!E120)</f>
        <v>0</v>
      </c>
      <c r="F120" s="80">
        <f>IF('ИИД (Отч.)'!F120="",1000000000,'ИИД (Отч.)'!F120)</f>
        <v>0</v>
      </c>
      <c r="G120" s="80">
        <f>IF('ИИД (Отч.)'!G120="",1000000000,'ИИД (Отч.)'!G120)</f>
        <v>0</v>
      </c>
      <c r="H120" s="80">
        <f>IF('ИИД (Отч.)'!H120="",1000000000,'ИИД (Отч.)'!H120)</f>
        <v>0</v>
      </c>
      <c r="I120" s="80">
        <f>IF('ИИД (Отч.)'!I120="",1000000000,'ИИД (Отч.)'!I120)</f>
        <v>0</v>
      </c>
      <c r="J120" s="80">
        <f>IF('ИИД (Отч.)'!J120="",1000000000,'ИИД (Отч.)'!J120)</f>
        <v>0</v>
      </c>
      <c r="K120" s="80">
        <f>IF('ИИД (Отч.)'!K120="",1000000000,'ИИД (Отч.)'!K120)</f>
        <v>0</v>
      </c>
    </row>
    <row r="223" spans="10:11">
      <c r="J223" s="79" t="s">
        <v>47</v>
      </c>
      <c r="K223" s="79" t="s">
        <v>48</v>
      </c>
    </row>
    <row r="224" spans="10:11">
      <c r="J224" s="79" t="s">
        <v>31</v>
      </c>
      <c r="K224" s="79" t="s">
        <v>39</v>
      </c>
    </row>
    <row r="225" spans="10:11">
      <c r="J225" s="79" t="s">
        <v>32</v>
      </c>
      <c r="K225" s="79" t="s">
        <v>40</v>
      </c>
    </row>
    <row r="226" spans="10:11">
      <c r="J226" s="79" t="s">
        <v>33</v>
      </c>
      <c r="K226" s="79" t="s">
        <v>41</v>
      </c>
    </row>
    <row r="227" spans="10:11">
      <c r="J227" s="79" t="s">
        <v>34</v>
      </c>
      <c r="K227" s="79" t="s">
        <v>42</v>
      </c>
    </row>
    <row r="228" spans="10:11">
      <c r="J228" s="79" t="s">
        <v>35</v>
      </c>
      <c r="K228" s="79" t="s">
        <v>43</v>
      </c>
    </row>
    <row r="229" spans="10:11">
      <c r="J229" s="79" t="s">
        <v>36</v>
      </c>
      <c r="K229" s="79" t="s">
        <v>44</v>
      </c>
    </row>
    <row r="230" spans="10:11">
      <c r="J230" s="79" t="s">
        <v>37</v>
      </c>
      <c r="K230" s="79" t="s">
        <v>45</v>
      </c>
    </row>
    <row r="231" spans="10:11">
      <c r="J231" s="79" t="s">
        <v>38</v>
      </c>
      <c r="K231" s="79" t="s">
        <v>46</v>
      </c>
    </row>
  </sheetData>
  <autoFilter ref="A4:H4"/>
  <conditionalFormatting sqref="D5:K14">
    <cfRule type="containsBlanks" dxfId="3" priority="41">
      <formula>LEN(TRIM(D5))=0</formula>
    </cfRule>
  </conditionalFormatting>
  <conditionalFormatting sqref="D5:K86 D88:K93 D95:K98 D100:K120">
    <cfRule type="containsBlanks" dxfId="2" priority="42">
      <formula>LEN(TRIM(D5))=0</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sheetPr>
    <tabColor theme="0" tint="-0.34998626667073579"/>
    <outlinePr summaryBelow="0" summaryRight="0"/>
  </sheetPr>
  <dimension ref="A1:K44"/>
  <sheetViews>
    <sheetView zoomScale="70" zoomScaleNormal="70" workbookViewId="0">
      <selection activeCell="H9" sqref="H9"/>
    </sheetView>
  </sheetViews>
  <sheetFormatPr defaultColWidth="9.140625" defaultRowHeight="15"/>
  <cols>
    <col min="1" max="1" width="7.7109375" style="62" customWidth="1"/>
    <col min="2" max="2" width="9.85546875" style="60" customWidth="1"/>
    <col min="3" max="3" width="76.85546875" style="132" customWidth="1"/>
    <col min="4" max="11" width="19.7109375" style="79" customWidth="1"/>
    <col min="12" max="16384" width="9.140625" style="61"/>
  </cols>
  <sheetData>
    <row r="1" spans="1:11" ht="20.25">
      <c r="A1" s="100" t="s">
        <v>754</v>
      </c>
      <c r="B1" s="63"/>
      <c r="C1" s="131"/>
      <c r="D1" s="77"/>
      <c r="E1" s="77"/>
      <c r="F1" s="77"/>
      <c r="G1" s="77"/>
      <c r="H1" s="77"/>
      <c r="I1" s="77"/>
      <c r="J1" s="77"/>
      <c r="K1" s="77"/>
    </row>
    <row r="3" spans="1:11" s="117" customFormat="1" ht="57">
      <c r="A3" s="103" t="s">
        <v>0</v>
      </c>
      <c r="B3" s="102" t="s">
        <v>18</v>
      </c>
      <c r="C3" s="102" t="s">
        <v>24</v>
      </c>
      <c r="D3" s="183" t="str">
        <f>'ИИД (Отч.)'!D3</f>
        <v>МБДОУ «Детский сад № 1 «Ангелочки» с. Ножай-Юрт»</v>
      </c>
      <c r="E3" s="183" t="str">
        <f>'ИИД (Отч.)'!E3</f>
        <v>МБДОУ «Детский сад № 2 «Солнышко» с. Ножай-Юрт»</v>
      </c>
      <c r="F3" s="183" t="str">
        <f>'ИИД (Отч.)'!F3</f>
        <v>МБДОУ «Детский сад с. Аллерой»</v>
      </c>
      <c r="G3" s="183" t="str">
        <f>'ИИД (Отч.)'!G3</f>
        <v>МБДОУ «Детский сад «Ласточки» с. Галайты»</v>
      </c>
      <c r="H3" s="183" t="str">
        <f>'ИИД (Отч.)'!H3</f>
        <v>МБДОУ «Детский сад с. Зандак»</v>
      </c>
      <c r="I3" s="183" t="str">
        <f>'ИИД (Отч.)'!I3</f>
        <v>МБДОУ «Детский сад «Солнышко» с. Саясан»</v>
      </c>
      <c r="J3" s="183" t="str">
        <f>'ИИД (Отч.)'!J3</f>
        <v>МБДОУ «Детский сад «Теремок» с. Мескеты»</v>
      </c>
      <c r="K3" s="183" t="str">
        <f>'ИИД (Отч.)'!K3</f>
        <v>МБДОУ «Детский сад «Малышка» с. Энгеной»</v>
      </c>
    </row>
    <row r="4" spans="1:11">
      <c r="A4" s="8"/>
      <c r="B4" s="59"/>
      <c r="C4" s="133"/>
      <c r="D4" s="15"/>
      <c r="E4" s="15"/>
      <c r="F4" s="15"/>
      <c r="G4" s="15"/>
      <c r="H4" s="15"/>
      <c r="I4" s="15"/>
      <c r="J4" s="15"/>
      <c r="K4" s="15"/>
    </row>
    <row r="5" spans="1:11" s="114" customFormat="1" ht="30">
      <c r="A5" s="2"/>
      <c r="B5" s="91" t="str">
        <f>'Методика оценки'!A15</f>
        <v>К1.3.</v>
      </c>
      <c r="C5" s="90" t="str">
        <f>'Методика оценки'!C15</f>
        <v>Количество разновидностей бесплатных кружков и секций в ДОО в отчетном году</v>
      </c>
      <c r="D5" s="73">
        <f>IF('ИИД (Отч.)'!D7="","",'ИИД (Отч.)'!D7)</f>
        <v>0</v>
      </c>
      <c r="E5" s="73">
        <f>IF('ИИД (Отч.)'!E7="","",'ИИД (Отч.)'!E7)</f>
        <v>0</v>
      </c>
      <c r="F5" s="73">
        <f>IF('ИИД (Отч.)'!F7="","",'ИИД (Отч.)'!F7)</f>
        <v>0</v>
      </c>
      <c r="G5" s="73">
        <f>IF('ИИД (Отч.)'!G7="","",'ИИД (Отч.)'!G7)</f>
        <v>0</v>
      </c>
      <c r="H5" s="73">
        <f>IF('ИИД (Отч.)'!H7="","",'ИИД (Отч.)'!H7)</f>
        <v>0</v>
      </c>
      <c r="I5" s="73">
        <f>IF('ИИД (Отч.)'!I7="","",'ИИД (Отч.)'!I7)</f>
        <v>0</v>
      </c>
      <c r="J5" s="73">
        <f>IF('ИИД (Отч.)'!J7="","",'ИИД (Отч.)'!J7)</f>
        <v>1</v>
      </c>
      <c r="K5" s="73">
        <f>IF('ИИД (Отч.)'!K7="","",'ИИД (Отч.)'!K7)</f>
        <v>0</v>
      </c>
    </row>
    <row r="6" spans="1:11" s="114" customFormat="1" ht="30">
      <c r="A6" s="2"/>
      <c r="B6" s="91" t="str">
        <f>'Методика оценки'!A22</f>
        <v>К1.4.</v>
      </c>
      <c r="C6" s="90" t="str">
        <f>'Методика оценки'!C22</f>
        <v xml:space="preserve">Доля воспитанников, получающих дополнительное образование бесплатно (в общем числе воспитанников) в отчетном году
</v>
      </c>
      <c r="D6" s="115">
        <f>IF(OR('ИИД (Отч.)'!D8="",'ИИД (Отч.)'!D9=""),"",('ИИД (Отч.)'!D8/'ИИД (Отч.)'!D9)*100)</f>
        <v>0</v>
      </c>
      <c r="E6" s="115">
        <f>IF(OR('ИИД (Отч.)'!E8="",'ИИД (Отч.)'!E9=""),"",('ИИД (Отч.)'!E8/'ИИД (Отч.)'!E9)*100)</f>
        <v>0</v>
      </c>
      <c r="F6" s="115">
        <f>IF(OR('ИИД (Отч.)'!F8="",'ИИД (Отч.)'!F9=""),"",('ИИД (Отч.)'!F8/'ИИД (Отч.)'!F9)*100)</f>
        <v>0</v>
      </c>
      <c r="G6" s="115">
        <f>IF(OR('ИИД (Отч.)'!G8="",'ИИД (Отч.)'!G9=""),"",('ИИД (Отч.)'!G8/'ИИД (Отч.)'!G9)*100)</f>
        <v>0</v>
      </c>
      <c r="H6" s="115">
        <f>IF(OR('ИИД (Отч.)'!H8="",'ИИД (Отч.)'!H9=""),"",('ИИД (Отч.)'!H8/'ИИД (Отч.)'!H9)*100)</f>
        <v>0</v>
      </c>
      <c r="I6" s="115">
        <f>IF(OR('ИИД (Отч.)'!I8="",'ИИД (Отч.)'!I9=""),"",('ИИД (Отч.)'!I8/'ИИД (Отч.)'!I9)*100)</f>
        <v>0</v>
      </c>
      <c r="J6" s="115">
        <f>IF(OR('ИИД (Отч.)'!J8="",'ИИД (Отч.)'!J9=""),"",('ИИД (Отч.)'!J8/'ИИД (Отч.)'!J9)*100)</f>
        <v>0</v>
      </c>
      <c r="K6" s="115">
        <f>IF(OR('ИИД (Отч.)'!K8="",'ИИД (Отч.)'!K9=""),"",('ИИД (Отч.)'!K8/'ИИД (Отч.)'!K9)*100)</f>
        <v>0</v>
      </c>
    </row>
    <row r="7" spans="1:11" s="114" customFormat="1" ht="30">
      <c r="A7" s="2"/>
      <c r="B7" s="91" t="str">
        <f>'Методика оценки'!A35</f>
        <v>К1.5</v>
      </c>
      <c r="C7" s="90" t="str">
        <f>'Методика оценки'!C35</f>
        <v>Количество проведенных в ДОО конкурсов, выставок, открытых уроков, демонстрирующих достижения воспитанников, в отчетном году</v>
      </c>
      <c r="D7" s="73">
        <f>IF('ИИД (Отч.)'!D10="","",'ИИД (Отч.)'!D10)</f>
        <v>6</v>
      </c>
      <c r="E7" s="73">
        <f>IF('ИИД (Отч.)'!E10="","",'ИИД (Отч.)'!E10)</f>
        <v>5</v>
      </c>
      <c r="F7" s="73">
        <f>IF('ИИД (Отч.)'!F10="","",'ИИД (Отч.)'!F10)</f>
        <v>2</v>
      </c>
      <c r="G7" s="73">
        <f>IF('ИИД (Отч.)'!G10="","",'ИИД (Отч.)'!G10)</f>
        <v>10</v>
      </c>
      <c r="H7" s="73">
        <f>IF('ИИД (Отч.)'!H10="","",'ИИД (Отч.)'!H10)</f>
        <v>12</v>
      </c>
      <c r="I7" s="73">
        <f>IF('ИИД (Отч.)'!I10="","",'ИИД (Отч.)'!I10)</f>
        <v>14</v>
      </c>
      <c r="J7" s="73" t="str">
        <f>IF('ИИД (Отч.)'!J10="","",'ИИД (Отч.)'!J10)</f>
        <v/>
      </c>
      <c r="K7" s="73">
        <f>IF('ИИД (Отч.)'!K10="","",'ИИД (Отч.)'!K10)</f>
        <v>0</v>
      </c>
    </row>
    <row r="8" spans="1:11" s="114" customFormat="1" ht="30">
      <c r="A8" s="2"/>
      <c r="B8" s="91" t="str">
        <f>'Методика оценки'!A39</f>
        <v>К1.6</v>
      </c>
      <c r="C8" s="90" t="str">
        <f>'Методика оценки'!C39</f>
        <v>Количество познавательных мероприятий, проведенных ДОО совместно с родителями воспитанников, в отчетном году</v>
      </c>
      <c r="D8" s="73">
        <f>IF('ИИД (Отч.)'!D11="","",'ИИД (Отч.)'!D11)</f>
        <v>7</v>
      </c>
      <c r="E8" s="73">
        <f>IF('ИИД (Отч.)'!E11="","",'ИИД (Отч.)'!E11)</f>
        <v>3</v>
      </c>
      <c r="F8" s="73">
        <f>IF('ИИД (Отч.)'!F11="","",'ИИД (Отч.)'!F11)</f>
        <v>2</v>
      </c>
      <c r="G8" s="73">
        <f>IF('ИИД (Отч.)'!G11="","",'ИИД (Отч.)'!G11)</f>
        <v>10</v>
      </c>
      <c r="H8" s="73">
        <f>IF('ИИД (Отч.)'!H11="","",'ИИД (Отч.)'!H11)</f>
        <v>9</v>
      </c>
      <c r="I8" s="73">
        <f>IF('ИИД (Отч.)'!I11="","",'ИИД (Отч.)'!I11)</f>
        <v>2</v>
      </c>
      <c r="J8" s="73">
        <f>IF('ИИД (Отч.)'!J11="","",'ИИД (Отч.)'!J11)</f>
        <v>2</v>
      </c>
      <c r="K8" s="73">
        <f>IF('ИИД (Отч.)'!K11="","",'ИИД (Отч.)'!K11)</f>
        <v>0</v>
      </c>
    </row>
    <row r="9" spans="1:11" s="114" customFormat="1" ht="30">
      <c r="A9" s="2"/>
      <c r="B9" s="91" t="str">
        <f>'Методика оценки'!A46</f>
        <v>К1.7</v>
      </c>
      <c r="C9" s="90" t="str">
        <f>'Методика оценки'!C46</f>
        <v>Количество разновидностей партнерских организаций, с которыми ДОО реализует совместные познавательные мероприятия</v>
      </c>
      <c r="D9" s="73">
        <f>IF('ИИД (Отч.)'!D12="","",'ИИД (Отч.)'!D12)</f>
        <v>1</v>
      </c>
      <c r="E9" s="73">
        <f>IF('ИИД (Отч.)'!E12="","",'ИИД (Отч.)'!E12)</f>
        <v>0</v>
      </c>
      <c r="F9" s="73" t="str">
        <f>IF('ИИД (Отч.)'!F12="","",'ИИД (Отч.)'!F12)</f>
        <v/>
      </c>
      <c r="G9" s="73">
        <f>IF('ИИД (Отч.)'!G12="","",'ИИД (Отч.)'!G12)</f>
        <v>2</v>
      </c>
      <c r="H9" s="73">
        <f>IF('ИИД (Отч.)'!H12="","",'ИИД (Отч.)'!H12)</f>
        <v>2</v>
      </c>
      <c r="I9" s="73">
        <f>IF('ИИД (Отч.)'!I12="","",'ИИД (Отч.)'!I12)</f>
        <v>2</v>
      </c>
      <c r="J9" s="73" t="str">
        <f>IF('ИИД (Отч.)'!J12="","",'ИИД (Отч.)'!J12)</f>
        <v/>
      </c>
      <c r="K9" s="73">
        <f>IF('ИИД (Отч.)'!K12="","",'ИИД (Отч.)'!K12)</f>
        <v>0</v>
      </c>
    </row>
    <row r="10" spans="1:11" s="114" customFormat="1" ht="30">
      <c r="A10" s="2"/>
      <c r="B10" s="91" t="str">
        <f>'Методика оценки'!A51</f>
        <v>К1.8</v>
      </c>
      <c r="C10" s="86" t="str">
        <f>'Методика оценки'!C51</f>
        <v>Количество используемых в ДОО вариативных форм дошкольного образования в отчетном году</v>
      </c>
      <c r="D10" s="73">
        <f>IF('ИИД (Отч.)'!D13="","",'ИИД (Отч.)'!D13)</f>
        <v>4</v>
      </c>
      <c r="E10" s="73">
        <f>IF('ИИД (Отч.)'!E13="","",'ИИД (Отч.)'!E13)</f>
        <v>5</v>
      </c>
      <c r="F10" s="73">
        <f>IF('ИИД (Отч.)'!F13="","",'ИИД (Отч.)'!F13)</f>
        <v>5</v>
      </c>
      <c r="G10" s="73">
        <f>IF('ИИД (Отч.)'!G13="","",'ИИД (Отч.)'!G13)</f>
        <v>4</v>
      </c>
      <c r="H10" s="73">
        <f>IF('ИИД (Отч.)'!H13="","",'ИИД (Отч.)'!H13)</f>
        <v>2</v>
      </c>
      <c r="I10" s="73">
        <f>IF('ИИД (Отч.)'!I13="","",'ИИД (Отч.)'!I13)</f>
        <v>0</v>
      </c>
      <c r="J10" s="73" t="str">
        <f>IF('ИИД (Отч.)'!J13="","",'ИИД (Отч.)'!J13)</f>
        <v/>
      </c>
      <c r="K10" s="73">
        <f>IF('ИИД (Отч.)'!K13="","",'ИИД (Отч.)'!K13)</f>
        <v>2</v>
      </c>
    </row>
    <row r="11" spans="1:11" s="114" customFormat="1" ht="60">
      <c r="A11" s="2"/>
      <c r="B11" s="91" t="str">
        <f>'Методика оценки'!A73</f>
        <v>К1.11</v>
      </c>
      <c r="C11" s="90" t="str">
        <f>'Методика оценки'!C73</f>
        <v>Количество предусмотренных ФГОС ДО парциальных программ по развитию детей, реализуемых в ДОО (физическое развитие, художественно-эстетическое развитие, речевое развитие, познавательное развитие,  социально-коммуникативное развитие)</v>
      </c>
      <c r="D11" s="73">
        <f>IF('ИИД (Отч.)'!D17="","",'ИИД (Отч.)'!D17)</f>
        <v>5</v>
      </c>
      <c r="E11" s="73">
        <f>IF('ИИД (Отч.)'!E17="","",'ИИД (Отч.)'!E17)</f>
        <v>5</v>
      </c>
      <c r="F11" s="73">
        <f>IF('ИИД (Отч.)'!F17="","",'ИИД (Отч.)'!F17)</f>
        <v>5</v>
      </c>
      <c r="G11" s="73">
        <f>IF('ИИД (Отч.)'!G17="","",'ИИД (Отч.)'!G17)</f>
        <v>0</v>
      </c>
      <c r="H11" s="73">
        <f>IF('ИИД (Отч.)'!H17="","",'ИИД (Отч.)'!H17)</f>
        <v>5</v>
      </c>
      <c r="I11" s="73">
        <f>IF('ИИД (Отч.)'!I17="","",'ИИД (Отч.)'!I17)</f>
        <v>5</v>
      </c>
      <c r="J11" s="73">
        <f>IF('ИИД (Отч.)'!J17="","",'ИИД (Отч.)'!J17)</f>
        <v>5</v>
      </c>
      <c r="K11" s="73">
        <f>IF('ИИД (Отч.)'!K17="","",'ИИД (Отч.)'!K17)</f>
        <v>5</v>
      </c>
    </row>
    <row r="12" spans="1:11" s="114" customFormat="1" ht="30">
      <c r="A12" s="2"/>
      <c r="B12" s="91" t="str">
        <f>'Методика оценки'!A83</f>
        <v>К2.1.</v>
      </c>
      <c r="C12" s="86" t="str">
        <f>'Методика оценки'!C83</f>
        <v>Среднее количество дней, пропущенных одним воспитанником ДОО по болезни, в отчётном году</v>
      </c>
      <c r="D12" s="73">
        <f>IF(OR('ИИД (Отч.)'!D19="",'ИИД (Отч.)'!D9=""),"",('ИИД (Отч.)'!D19/'ИИД (Отч.)'!D9))</f>
        <v>0.40697674418604651</v>
      </c>
      <c r="E12" s="73">
        <f>IF(OR('ИИД (Отч.)'!E19="",'ИИД (Отч.)'!E9=""),"",('ИИД (Отч.)'!E19/'ИИД (Отч.)'!E9))</f>
        <v>0.35714285714285715</v>
      </c>
      <c r="F12" s="73">
        <f>IF(OR('ИИД (Отч.)'!F19="",'ИИД (Отч.)'!F9=""),"",('ИИД (Отч.)'!F19/'ИИД (Отч.)'!F9))</f>
        <v>0.44117647058823528</v>
      </c>
      <c r="G12" s="73">
        <f>IF(OR('ИИД (Отч.)'!G19="",'ИИД (Отч.)'!G9=""),"",('ИИД (Отч.)'!G19/'ИИД (Отч.)'!G9))</f>
        <v>0.22292993630573249</v>
      </c>
      <c r="H12" s="73">
        <f>IF(OR('ИИД (Отч.)'!H19="",'ИИД (Отч.)'!H9=""),"",('ИИД (Отч.)'!H19/'ИИД (Отч.)'!H9))</f>
        <v>0.16666666666666666</v>
      </c>
      <c r="I12" s="73">
        <f>IF(OR('ИИД (Отч.)'!I19="",'ИИД (Отч.)'!I9=""),"",('ИИД (Отч.)'!I19/'ИИД (Отч.)'!I9))</f>
        <v>0.27027027027027029</v>
      </c>
      <c r="J12" s="73">
        <f>IF(OR('ИИД (Отч.)'!J19="",'ИИД (Отч.)'!J9=""),"",('ИИД (Отч.)'!J19/'ИИД (Отч.)'!J9))</f>
        <v>2.6666666666666665</v>
      </c>
      <c r="K12" s="73">
        <f>IF(OR('ИИД (Отч.)'!K19="",'ИИД (Отч.)'!K9=""),"",('ИИД (Отч.)'!K19/'ИИД (Отч.)'!K9))</f>
        <v>1.6666666666666667</v>
      </c>
    </row>
    <row r="13" spans="1:11" s="114" customFormat="1" ht="45">
      <c r="A13" s="2"/>
      <c r="B13" s="91" t="str">
        <f>'Методика оценки'!A88</f>
        <v>К2.2.</v>
      </c>
      <c r="C13" s="90" t="str">
        <f>'Методика оценки'!C88</f>
        <v>Количество несчастных случаев, отравлений и травм, полученных воспитанниками во время пребывания в ДОО (на 100 воcпитанников) в отчётном году</v>
      </c>
      <c r="D13" s="73">
        <f>IF(OR('ИИД (Отч.)'!D20="",'ИИД (Отч.)'!D9=""),"",('ИИД (Отч.)'!D20/'ИИД (Отч.)'!D9)*100)</f>
        <v>0</v>
      </c>
      <c r="E13" s="73">
        <f>IF(OR('ИИД (Отч.)'!E20="",'ИИД (Отч.)'!E9=""),"",('ИИД (Отч.)'!E20/'ИИД (Отч.)'!E9)*100)</f>
        <v>0</v>
      </c>
      <c r="F13" s="73">
        <f>IF(OR('ИИД (Отч.)'!F20="",'ИИД (Отч.)'!F9=""),"",('ИИД (Отч.)'!F20/'ИИД (Отч.)'!F9)*100)</f>
        <v>0</v>
      </c>
      <c r="G13" s="73">
        <f>IF(OR('ИИД (Отч.)'!G20="",'ИИД (Отч.)'!G9=""),"",('ИИД (Отч.)'!G20/'ИИД (Отч.)'!G9)*100)</f>
        <v>0</v>
      </c>
      <c r="H13" s="73">
        <f>IF(OR('ИИД (Отч.)'!H20="",'ИИД (Отч.)'!H9=""),"",('ИИД (Отч.)'!H20/'ИИД (Отч.)'!H9)*100)</f>
        <v>0</v>
      </c>
      <c r="I13" s="73">
        <f>IF(OR('ИИД (Отч.)'!I20="",'ИИД (Отч.)'!I9=""),"",('ИИД (Отч.)'!I20/'ИИД (Отч.)'!I9)*100)</f>
        <v>0</v>
      </c>
      <c r="J13" s="73">
        <f>IF(OR('ИИД (Отч.)'!J20="",'ИИД (Отч.)'!J9=""),"",('ИИД (Отч.)'!J20/'ИИД (Отч.)'!J9)*100)</f>
        <v>0</v>
      </c>
      <c r="K13" s="73">
        <f>IF(OR('ИИД (Отч.)'!K20="",'ИИД (Отч.)'!K9=""),"",('ИИД (Отч.)'!K20/'ИИД (Отч.)'!K9)*100)</f>
        <v>0</v>
      </c>
    </row>
    <row r="14" spans="1:11" s="114" customFormat="1">
      <c r="A14" s="65"/>
      <c r="B14" s="111" t="str">
        <f>'Методика оценки'!A104</f>
        <v>К2.4.</v>
      </c>
      <c r="C14" s="86" t="str">
        <f>'Методика оценки'!C104</f>
        <v>Доля воспитанников, прошедших диспансеризацию в отчётном году</v>
      </c>
      <c r="D14" s="73">
        <f>IF(OR('ИИД (Отч.)'!D22="",'ИИД (Отч.)'!D9=""),"",('ИИД (Отч.)'!D22/'ИИД (Отч.)'!D9)*100)</f>
        <v>100</v>
      </c>
      <c r="E14" s="73">
        <f>IF(OR('ИИД (Отч.)'!E22="",'ИИД (Отч.)'!E9=""),"",('ИИД (Отч.)'!E22/'ИИД (Отч.)'!E9)*100)</f>
        <v>100</v>
      </c>
      <c r="F14" s="73">
        <f>IF(OR('ИИД (Отч.)'!F22="",'ИИД (Отч.)'!F9=""),"",('ИИД (Отч.)'!F22/'ИИД (Отч.)'!F9)*100)</f>
        <v>100</v>
      </c>
      <c r="G14" s="73">
        <f>IF(OR('ИИД (Отч.)'!G22="",'ИИД (Отч.)'!G9=""),"",('ИИД (Отч.)'!G22/'ИИД (Отч.)'!G9)*100)</f>
        <v>96.178343949044589</v>
      </c>
      <c r="H14" s="73">
        <f>IF(OR('ИИД (Отч.)'!H22="",'ИИД (Отч.)'!H9=""),"",('ИИД (Отч.)'!H22/'ИИД (Отч.)'!H9)*100)</f>
        <v>59.895833333333336</v>
      </c>
      <c r="I14" s="73">
        <f>IF(OR('ИИД (Отч.)'!I22="",'ИИД (Отч.)'!I9=""),"",('ИИД (Отч.)'!I22/'ИИД (Отч.)'!I9)*100)</f>
        <v>100</v>
      </c>
      <c r="J14" s="73">
        <f>IF(OR('ИИД (Отч.)'!J22="",'ИИД (Отч.)'!J9=""),"",('ИИД (Отч.)'!J22/'ИИД (Отч.)'!J9)*100)</f>
        <v>116.66666666666667</v>
      </c>
      <c r="K14" s="73">
        <f>IF(OR('ИИД (Отч.)'!K22="",'ИИД (Отч.)'!K9=""),"",('ИИД (Отч.)'!K22/'ИИД (Отч.)'!K9)*100)</f>
        <v>100</v>
      </c>
    </row>
    <row r="15" spans="1:11" s="114" customFormat="1" ht="45">
      <c r="A15" s="65"/>
      <c r="B15" s="86" t="str">
        <f>'Методика оценки'!A113</f>
        <v>К3.1.</v>
      </c>
      <c r="C15" s="86" t="str">
        <f>'Методика оценки'!C113</f>
        <v>Соотношение количества педагогических работников, педагогический стаж работы которых составляет до 5 лет, и количества педагогических работников, педагогический стаж работы которых составляет более 30 лет, в отчётном году</v>
      </c>
      <c r="D15" s="73">
        <f>IF(OR('ИИД (Отч.)'!D25="",'ИИД (Отч.)'!D24=""),"",('ИИД (Отч.)'!D25/'ИИД (Отч.)'!D24)*100)</f>
        <v>50</v>
      </c>
      <c r="E15" s="73">
        <f>IF(OR('ИИД (Отч.)'!E25="",'ИИД (Отч.)'!E24=""),"",('ИИД (Отч.)'!E25/'ИИД (Отч.)'!E24)*100)</f>
        <v>0</v>
      </c>
      <c r="F15" s="73">
        <f>IF(OR('ИИД (Отч.)'!F25="",'ИИД (Отч.)'!F24=""),"",('ИИД (Отч.)'!F25/'ИИД (Отч.)'!F24)*100)</f>
        <v>0</v>
      </c>
      <c r="G15" s="73">
        <f>IF(OR('ИИД (Отч.)'!G25="",'ИИД (Отч.)'!G24=""),"",('ИИД (Отч.)'!G25/'ИИД (Отч.)'!G24)*100)</f>
        <v>0</v>
      </c>
      <c r="H15" s="73">
        <f>IF(OR('ИИД (Отч.)'!H25="",'ИИД (Отч.)'!H24=""),"",('ИИД (Отч.)'!H25/'ИИД (Отч.)'!H24)*100)</f>
        <v>13.333333333333334</v>
      </c>
      <c r="I15" s="73" t="str">
        <f>IF(OR('ИИД (Отч.)'!I25="",'ИИД (Отч.)'!I24=""),"",('ИИД (Отч.)'!I25/'ИИД (Отч.)'!I24)*100)</f>
        <v/>
      </c>
      <c r="J15" s="73">
        <f>IF(OR('ИИД (Отч.)'!J25="",'ИИД (Отч.)'!J24=""),"",('ИИД (Отч.)'!J25/'ИИД (Отч.)'!J24)*100)</f>
        <v>50</v>
      </c>
      <c r="K15" s="73">
        <f>IF(OR('ИИД (Отч.)'!K25="",'ИИД (Отч.)'!K24=""),"",('ИИД (Отч.)'!K25/'ИИД (Отч.)'!K24)*100)</f>
        <v>0</v>
      </c>
    </row>
    <row r="16" spans="1:11" s="114" customFormat="1" ht="45">
      <c r="A16" s="65"/>
      <c r="B16" s="86" t="str">
        <f>'Методика оценки'!A120</f>
        <v>К3.2.</v>
      </c>
      <c r="C16" s="86" t="str">
        <f>'Методика оценки'!C120</f>
        <v>Доля педагогических работников ДОО, имеющих высшее образование педагогической направленности (от общего количества педагогических работников), в отчётном году</v>
      </c>
      <c r="D16" s="73">
        <f>IF(OR('ИИД (Отч.)'!D26="",'ИИД (Отч.)'!D27=""),"",('ИИД (Отч.)'!D26/'ИИД (Отч.)'!D27)*100)</f>
        <v>25</v>
      </c>
      <c r="E16" s="73">
        <f>IF(OR('ИИД (Отч.)'!E26="",'ИИД (Отч.)'!E27=""),"",('ИИД (Отч.)'!E26/'ИИД (Отч.)'!E27)*100)</f>
        <v>14.285714285714285</v>
      </c>
      <c r="F16" s="73">
        <f>IF(OR('ИИД (Отч.)'!F26="",'ИИД (Отч.)'!F27=""),"",('ИИД (Отч.)'!F26/'ИИД (Отч.)'!F27)*100)</f>
        <v>42.857142857142854</v>
      </c>
      <c r="G16" s="73">
        <f>IF(OR('ИИД (Отч.)'!G26="",'ИИД (Отч.)'!G27=""),"",('ИИД (Отч.)'!G26/'ИИД (Отч.)'!G27)*100)</f>
        <v>88.888888888888886</v>
      </c>
      <c r="H16" s="73">
        <f>IF(OR('ИИД (Отч.)'!H26="",'ИИД (Отч.)'!H27=""),"",('ИИД (Отч.)'!H26/'ИИД (Отч.)'!H27)*100)</f>
        <v>24</v>
      </c>
      <c r="I16" s="73">
        <f>IF(OR('ИИД (Отч.)'!I26="",'ИИД (Отч.)'!I27=""),"",('ИИД (Отч.)'!I26/'ИИД (Отч.)'!I27)*100)</f>
        <v>54.54545454545454</v>
      </c>
      <c r="J16" s="73">
        <f>IF(OR('ИИД (Отч.)'!J26="",'ИИД (Отч.)'!J27=""),"",('ИИД (Отч.)'!J26/'ИИД (Отч.)'!J27)*100)</f>
        <v>66.666666666666657</v>
      </c>
      <c r="K16" s="73">
        <f>IF(OR('ИИД (Отч.)'!K26="",'ИИД (Отч.)'!K27=""),"",('ИИД (Отч.)'!K26/'ИИД (Отч.)'!K27)*100)</f>
        <v>53.846153846153847</v>
      </c>
    </row>
    <row r="17" spans="1:11" s="114" customFormat="1" ht="45">
      <c r="A17" s="65"/>
      <c r="B17" s="86" t="str">
        <f>'Методика оценки'!A125</f>
        <v>К3.3.</v>
      </c>
      <c r="C17" s="86" t="str">
        <f>'Методика оценки'!C125</f>
        <v>Количество педагогических работников, которым по результатам аттестации были присвоены высшая и первая квалификационные категории (от общего количества педагогических работников ДОО)</v>
      </c>
      <c r="D17" s="73" t="str">
        <f>IF('ИИД (Отч.)'!D28="","",'ИИД (Отч.)'!D28)</f>
        <v/>
      </c>
      <c r="E17" s="73">
        <f>IF('ИИД (Отч.)'!E28="","",'ИИД (Отч.)'!E28)</f>
        <v>1</v>
      </c>
      <c r="F17" s="73">
        <f>IF('ИИД (Отч.)'!F28="","",'ИИД (Отч.)'!F28)</f>
        <v>0</v>
      </c>
      <c r="G17" s="73">
        <f>IF('ИИД (Отч.)'!G28="","",'ИИД (Отч.)'!G28)</f>
        <v>4</v>
      </c>
      <c r="H17" s="73">
        <f>IF('ИИД (Отч.)'!H28="","",'ИИД (Отч.)'!H28)</f>
        <v>1</v>
      </c>
      <c r="I17" s="73">
        <f>IF('ИИД (Отч.)'!I28="","",'ИИД (Отч.)'!I28)</f>
        <v>0</v>
      </c>
      <c r="J17" s="73">
        <f>IF('ИИД (Отч.)'!J28="","",'ИИД (Отч.)'!J28)</f>
        <v>1</v>
      </c>
      <c r="K17" s="73">
        <f>IF('ИИД (Отч.)'!K28="","",'ИИД (Отч.)'!K28)</f>
        <v>6</v>
      </c>
    </row>
    <row r="18" spans="1:11" s="114" customFormat="1" ht="60">
      <c r="A18" s="65"/>
      <c r="B18" s="86" t="str">
        <f>'Методика оценки'!A130</f>
        <v>К3.4.</v>
      </c>
      <c r="C18" s="86" t="str">
        <f>'Методика оценки'!C130</f>
        <v>Доля педагогических работников ДОО, прошедших за последние 5 лет повышение квалификации/профессиональную переподготовку по профилю педагогической деятельности деятельности (в общей численности педагогических работников), по состоянию на отчётный год</v>
      </c>
      <c r="D18" s="73" t="str">
        <f>IF(OR('ИИД (Отч.)'!D29="",'ИИД (Отч.)'!D27=""),"",('ИИД (Отч.)'!D29/'ИИД (Отч.)'!D27)*100)</f>
        <v/>
      </c>
      <c r="E18" s="73" t="str">
        <f>IF(OR('ИИД (Отч.)'!E29="",'ИИД (Отч.)'!E27=""),"",('ИИД (Отч.)'!E29/'ИИД (Отч.)'!E27)*100)</f>
        <v/>
      </c>
      <c r="F18" s="73" t="str">
        <f>IF(OR('ИИД (Отч.)'!F29="",'ИИД (Отч.)'!F27=""),"",('ИИД (Отч.)'!F29/'ИИД (Отч.)'!F27)*100)</f>
        <v/>
      </c>
      <c r="G18" s="73" t="str">
        <f>IF(OR('ИИД (Отч.)'!G29="",'ИИД (Отч.)'!G27=""),"",('ИИД (Отч.)'!G29/'ИИД (Отч.)'!G27)*100)</f>
        <v/>
      </c>
      <c r="H18" s="73" t="str">
        <f>IF(OR('ИИД (Отч.)'!H29="",'ИИД (Отч.)'!H27=""),"",('ИИД (Отч.)'!H29/'ИИД (Отч.)'!H27)*100)</f>
        <v/>
      </c>
      <c r="I18" s="73" t="str">
        <f>IF(OR('ИИД (Отч.)'!I29="",'ИИД (Отч.)'!I27=""),"",('ИИД (Отч.)'!I29/'ИИД (Отч.)'!I27)*100)</f>
        <v/>
      </c>
      <c r="J18" s="73" t="str">
        <f>IF(OR('ИИД (Отч.)'!J29="",'ИИД (Отч.)'!J27=""),"",('ИИД (Отч.)'!J29/'ИИД (Отч.)'!J27)*100)</f>
        <v/>
      </c>
      <c r="K18" s="73">
        <f>IF(OR('ИИД (Отч.)'!K29="",'ИИД (Отч.)'!K27=""),"",('ИИД (Отч.)'!K29/'ИИД (Отч.)'!K27)*100)</f>
        <v>61.53846153846154</v>
      </c>
    </row>
    <row r="19" spans="1:11" s="114" customFormat="1" ht="45">
      <c r="A19" s="65"/>
      <c r="B19" s="86" t="str">
        <f>'Методика оценки'!A135</f>
        <v>К3.5.</v>
      </c>
      <c r="C19" s="86" t="str">
        <f>'Методика оценки'!C135</f>
        <v>Доля педагогических работников ДОО, прошедших повышение квалификации по применению в образовательном процессе ФГОСов (в общей численности педагогических работников), по состоянию на отчётный год</v>
      </c>
      <c r="D19" s="73">
        <f>IF(OR('ИИД (Отч.)'!D30="",'ИИД (Отч.)'!D27=""),"",('ИИД (Отч.)'!D30/'ИИД (Отч.)'!D27)*100)</f>
        <v>37.5</v>
      </c>
      <c r="E19" s="73">
        <f>IF(OR('ИИД (Отч.)'!E30="",'ИИД (Отч.)'!E27=""),"",('ИИД (Отч.)'!E30/'ИИД (Отч.)'!E27)*100)</f>
        <v>71.428571428571431</v>
      </c>
      <c r="F19" s="73">
        <f>IF(OR('ИИД (Отч.)'!F30="",'ИИД (Отч.)'!F27=""),"",('ИИД (Отч.)'!F30/'ИИД (Отч.)'!F27)*100)</f>
        <v>42.857142857142854</v>
      </c>
      <c r="G19" s="73">
        <f>IF(OR('ИИД (Отч.)'!G30="",'ИИД (Отч.)'!G27=""),"",('ИИД (Отч.)'!G30/'ИИД (Отч.)'!G27)*100)</f>
        <v>61.111111111111114</v>
      </c>
      <c r="H19" s="73">
        <f>IF(OR('ИИД (Отч.)'!H30="",'ИИД (Отч.)'!H27=""),"",('ИИД (Отч.)'!H30/'ИИД (Отч.)'!H27)*100)</f>
        <v>88</v>
      </c>
      <c r="I19" s="73">
        <f>IF(OR('ИИД (Отч.)'!I30="",'ИИД (Отч.)'!I27=""),"",('ИИД (Отч.)'!I30/'ИИД (Отч.)'!I27)*100)</f>
        <v>81.818181818181827</v>
      </c>
      <c r="J19" s="73">
        <f>IF(OR('ИИД (Отч.)'!J30="",'ИИД (Отч.)'!J27=""),"",('ИИД (Отч.)'!J30/'ИИД (Отч.)'!J27)*100)</f>
        <v>66.666666666666657</v>
      </c>
      <c r="K19" s="73">
        <f>IF(OR('ИИД (Отч.)'!K30="",'ИИД (Отч.)'!K27=""),"",('ИИД (Отч.)'!K30/'ИИД (Отч.)'!K27)*100)</f>
        <v>61.53846153846154</v>
      </c>
    </row>
    <row r="20" spans="1:11" s="114" customFormat="1" ht="135">
      <c r="A20" s="65"/>
      <c r="B20" s="86" t="str">
        <f>'Методика оценки'!A140</f>
        <v>К3.6.</v>
      </c>
      <c r="C20" s="86" t="str">
        <f>'Методика оценки'!C140</f>
        <v>Количество педагогических работников, имеющих награды и поощрения, почетные звания, ведомственные знаки отличия (К примеру, «Заслуженный учитель Российской Федерации», «Народный учитель Российской Федерации», «Заслуженный преподаватель», «Заслуженный работник профтехобразования», «Заслуженный мастер профтехобразования», «Заслуженный тренер», «Заслуженный работник физической культуры», «Заслуженный мастер спорта», «Заслуженный работник культуры», «Заслуженный деятель искусств», «Народный врач», «Отличник народного образования», «Почетный работник общего образования Российской Федерации»)</v>
      </c>
      <c r="D20" s="73">
        <f>IF('ИИД (Отч.)'!D31="","",'ИИД (Отч.)'!D31)</f>
        <v>0</v>
      </c>
      <c r="E20" s="73">
        <f>IF('ИИД (Отч.)'!E31="","",'ИИД (Отч.)'!E31)</f>
        <v>0</v>
      </c>
      <c r="F20" s="73">
        <f>IF('ИИД (Отч.)'!F31="","",'ИИД (Отч.)'!F31)</f>
        <v>0</v>
      </c>
      <c r="G20" s="73">
        <f>IF('ИИД (Отч.)'!G31="","",'ИИД (Отч.)'!G31)</f>
        <v>16</v>
      </c>
      <c r="H20" s="73">
        <f>IF('ИИД (Отч.)'!H31="","",'ИИД (Отч.)'!H31)</f>
        <v>15</v>
      </c>
      <c r="I20" s="73">
        <f>IF('ИИД (Отч.)'!I31="","",'ИИД (Отч.)'!I31)</f>
        <v>0</v>
      </c>
      <c r="J20" s="73">
        <f>IF('ИИД (Отч.)'!J31="","",'ИИД (Отч.)'!J31)</f>
        <v>0</v>
      </c>
      <c r="K20" s="73">
        <f>IF('ИИД (Отч.)'!K31="","",'ИИД (Отч.)'!K31)</f>
        <v>1</v>
      </c>
    </row>
    <row r="21" spans="1:11" s="114" customFormat="1" ht="30">
      <c r="A21" s="65"/>
      <c r="B21" s="86" t="str">
        <f>'Методика оценки'!A149</f>
        <v>К3.8.</v>
      </c>
      <c r="C21" s="86" t="str">
        <f>'Методика оценки'!C149</f>
        <v>Доля открытых вакансий педагогических работников от общего числа педагогических ставок в ДОО</v>
      </c>
      <c r="D21" s="73">
        <f>IF(OR('ИИД (Отч.)'!D33="",'ИИД (Отч.)'!D34=""),"",('ИИД (Отч.)'!D33/'ИИД (Отч.)'!D34)*100)</f>
        <v>0</v>
      </c>
      <c r="E21" s="73">
        <f>IF(OR('ИИД (Отч.)'!E33="",'ИИД (Отч.)'!E34=""),"",('ИИД (Отч.)'!E33/'ИИД (Отч.)'!E34)*100)</f>
        <v>0</v>
      </c>
      <c r="F21" s="73">
        <f>IF(OR('ИИД (Отч.)'!F33="",'ИИД (Отч.)'!F34=""),"",('ИИД (Отч.)'!F33/'ИИД (Отч.)'!F34)*100)</f>
        <v>0</v>
      </c>
      <c r="G21" s="73">
        <f>IF(OR('ИИД (Отч.)'!G33="",'ИИД (Отч.)'!G34=""),"",('ИИД (Отч.)'!G33/'ИИД (Отч.)'!G34)*100)</f>
        <v>0</v>
      </c>
      <c r="H21" s="73" t="str">
        <f>IF(OR('ИИД (Отч.)'!H33="",'ИИД (Отч.)'!H34=""),"",('ИИД (Отч.)'!H33/'ИИД (Отч.)'!H34)*100)</f>
        <v/>
      </c>
      <c r="I21" s="73">
        <f>IF(OR('ИИД (Отч.)'!I33="",'ИИД (Отч.)'!I34=""),"",('ИИД (Отч.)'!I33/'ИИД (Отч.)'!I34)*100)</f>
        <v>0</v>
      </c>
      <c r="J21" s="73">
        <f>IF(OR('ИИД (Отч.)'!J33="",'ИИД (Отч.)'!J34=""),"",('ИИД (Отч.)'!J33/'ИИД (Отч.)'!J34)*100)</f>
        <v>0</v>
      </c>
      <c r="K21" s="73">
        <f>IF(OR('ИИД (Отч.)'!K33="",'ИИД (Отч.)'!K34=""),"",('ИИД (Отч.)'!K33/'ИИД (Отч.)'!K34)*100)</f>
        <v>0</v>
      </c>
    </row>
    <row r="22" spans="1:11" s="114" customFormat="1" ht="30">
      <c r="A22" s="65"/>
      <c r="B22" s="86" t="str">
        <f>'Методика оценки'!A154</f>
        <v>К3.9.</v>
      </c>
      <c r="C22" s="86" t="str">
        <f>'Методика оценки'!C154</f>
        <v>Количество педагогических работников ДОО, уволившихся в отчётном году по собственному желанию (за исключением лиц пенсионного возраста)</v>
      </c>
      <c r="D22" s="73">
        <f>IF('ИИД (Отч.)'!D35="","",'ИИД (Отч.)'!D35)</f>
        <v>1</v>
      </c>
      <c r="E22" s="73">
        <f>IF('ИИД (Отч.)'!E35="","",'ИИД (Отч.)'!E35)</f>
        <v>3</v>
      </c>
      <c r="F22" s="73">
        <f>IF('ИИД (Отч.)'!F35="","",'ИИД (Отч.)'!F35)</f>
        <v>0</v>
      </c>
      <c r="G22" s="73">
        <f>IF('ИИД (Отч.)'!G35="","",'ИИД (Отч.)'!G35)</f>
        <v>0</v>
      </c>
      <c r="H22" s="73">
        <f>IF('ИИД (Отч.)'!H35="","",'ИИД (Отч.)'!H35)</f>
        <v>0</v>
      </c>
      <c r="I22" s="73">
        <f>IF('ИИД (Отч.)'!I35="","",'ИИД (Отч.)'!I35)</f>
        <v>0</v>
      </c>
      <c r="J22" s="73" t="str">
        <f>IF('ИИД (Отч.)'!J35="","",'ИИД (Отч.)'!J35)</f>
        <v/>
      </c>
      <c r="K22" s="73">
        <f>IF('ИИД (Отч.)'!K35="","",'ИИД (Отч.)'!K35)</f>
        <v>1</v>
      </c>
    </row>
    <row r="23" spans="1:11" s="114" customFormat="1">
      <c r="A23" s="65"/>
      <c r="B23" s="86" t="str">
        <f>'Методика оценки'!A158</f>
        <v>К3.10.</v>
      </c>
      <c r="C23" s="86" t="str">
        <f>'Методика оценки'!C158</f>
        <v>Обеспеченность ДОО воспитателями:</v>
      </c>
      <c r="D23" s="73">
        <f>IF(OR('ИИД (Отч.)'!D36="",AND('ИИД (Отч.)'!D38="",'ИИД (Отч.)'!D40="",'ИИД (Отч.)'!D42="")),"",'ИИД (Отч.)'!D36/('ИИД (Отч.)'!D38*0.183 +'ИИД (Отч.)'!D40*0.122+'ИИД (Отч.)'!D42*0.095))</f>
        <v>0.61199510403916768</v>
      </c>
      <c r="E23" s="73">
        <f>IF(OR('ИИД (Отч.)'!E36="",AND('ИИД (Отч.)'!E38="",'ИИД (Отч.)'!E40="",'ИИД (Отч.)'!E42="")),"",'ИИД (Отч.)'!E36/('ИИД (Отч.)'!E38*0.183 +'ИИД (Отч.)'!E40*0.122+'ИИД (Отч.)'!E42*0.095))</f>
        <v>0.50125313283208017</v>
      </c>
      <c r="F23" s="73">
        <f>IF(OR('ИИД (Отч.)'!F36="",AND('ИИД (Отч.)'!F38="",'ИИД (Отч.)'!F40="",'ИИД (Отч.)'!F42="")),"",'ИИД (Отч.)'!F36/('ИИД (Отч.)'!F38*0.183 +'ИИД (Отч.)'!F40*0.122+'ИИД (Отч.)'!F42*0.095))</f>
        <v>1.2383900928792571</v>
      </c>
      <c r="G23" s="73">
        <f>IF(OR('ИИД (Отч.)'!G36="",AND('ИИД (Отч.)'!G38="",'ИИД (Отч.)'!G40="",'ИИД (Отч.)'!G42="")),"",'ИИД (Отч.)'!G36/('ИИД (Отч.)'!G38*0.183 +'ИИД (Отч.)'!G40*0.122+'ИИД (Отч.)'!G42*0.095))</f>
        <v>0.66326192213305035</v>
      </c>
      <c r="H23" s="73">
        <f>IF(OR('ИИД (Отч.)'!H36="",AND('ИИД (Отч.)'!H38="",'ИИД (Отч.)'!H40="",'ИИД (Отч.)'!H42="")),"",'ИИД (Отч.)'!H36/('ИИД (Отч.)'!H38*0.183 +'ИИД (Отч.)'!H40*0.122+'ИИД (Отч.)'!H42*0.095))</f>
        <v>0.9175714941122497</v>
      </c>
      <c r="I23" s="73">
        <f>IF(OR('ИИД (Отч.)'!I36="",AND('ИИД (Отч.)'!I38="",'ИИД (Отч.)'!I40="",'ИИД (Отч.)'!I42="")),"",'ИИД (Отч.)'!I36/('ИИД (Отч.)'!I38*0.183 +'ИИД (Отч.)'!I40*0.122+'ИИД (Отч.)'!I42*0.095))</f>
        <v>0.74717474549360241</v>
      </c>
      <c r="J23" s="73" t="e">
        <f>IF(OR('ИИД (Отч.)'!J36="",AND('ИИД (Отч.)'!J38="",'ИИД (Отч.)'!J40="",'ИИД (Отч.)'!J42="")),"",'ИИД (Отч.)'!J36/('ИИД (Отч.)'!J38*0.183 +'ИИД (Отч.)'!J40*0.122+'ИИД (Отч.)'!J42*0.095))</f>
        <v>#VALUE!</v>
      </c>
      <c r="K23" s="73">
        <f>IF(OR('ИИД (Отч.)'!K36="",AND('ИИД (Отч.)'!K38="",'ИИД (Отч.)'!K40="",'ИИД (Отч.)'!K42="")),"",'ИИД (Отч.)'!K36/('ИИД (Отч.)'!K38*0.183 +'ИИД (Отч.)'!K40*0.122+'ИИД (Отч.)'!K42*0.095))</f>
        <v>0.50153595385869221</v>
      </c>
    </row>
    <row r="24" spans="1:11" s="114" customFormat="1">
      <c r="A24" s="65"/>
      <c r="B24" s="86" t="str">
        <f>'Методика оценки'!A177</f>
        <v>К3.11.</v>
      </c>
      <c r="C24" s="86" t="str">
        <f>'Методика оценки'!C177</f>
        <v>Обеспеченность ДОО помощниками воспитателей:</v>
      </c>
      <c r="D24" s="73">
        <f>IF(OR('ИИД (Отч.)'!D43="",AND('ИИД (Отч.)'!D38="",'ИИД (Отч.)'!D40="",'ИИД (Отч.)'!D42="")),"",'ИИД (Отч.)'!D43/('ИИД (Отч.)'!D38*0.165+'ИИД (Отч.)'!D40*0.11+'ИИД (Отч.)'!D42*0.0825))</f>
        <v>0.56377730796335446</v>
      </c>
      <c r="E24" s="73">
        <f>IF(OR('ИИД (Отч.)'!E43="",AND('ИИД (Отч.)'!E38="",'ИИД (Отч.)'!E40="",'ИИД (Отч.)'!E42="")),"",'ИИД (Отч.)'!E43/('ИИД (Отч.)'!E38*0.165+'ИИД (Отч.)'!E40*0.11+'ИИД (Отч.)'!E42*0.0825))</f>
        <v>0.43290043290043284</v>
      </c>
      <c r="F24" s="73">
        <f>IF(OR('ИИД (Отч.)'!F43="",AND('ИИД (Отч.)'!F38="",'ИИД (Отч.)'!F40="",'ИИД (Отч.)'!F42="")),"",'ИИД (Отч.)'!F43/('ИИД (Отч.)'!F38*0.165+'ИИД (Отч.)'!F40*0.11+'ИИД (Отч.)'!F42*0.0825))</f>
        <v>1.7825311942959001</v>
      </c>
      <c r="G24" s="73">
        <f>IF(OR('ИИД (Отч.)'!G43="",AND('ИИД (Отч.)'!G38="",'ИИД (Отч.)'!G40="",'ИИД (Отч.)'!G42="")),"",'ИИД (Отч.)'!G43/('ИИД (Отч.)'!G38*0.165+'ИИД (Отч.)'!G40*0.11+'ИИД (Отч.)'!G42*0.0825))</f>
        <v>0.68610634648370494</v>
      </c>
      <c r="H24" s="73">
        <f>IF(OR('ИИД (Отч.)'!H43="",AND('ИИД (Отч.)'!H38="",'ИИД (Отч.)'!H40="",'ИИД (Отч.)'!H42="")),"",'ИИД (Отч.)'!H43/('ИИД (Отч.)'!H38*0.165+'ИИД (Отч.)'!H40*0.11+'ИИД (Отч.)'!H42*0.0825))</f>
        <v>1.0439321444106133</v>
      </c>
      <c r="I24" s="73">
        <f>IF(OR('ИИД (Отч.)'!I43="",AND('ИИД (Отч.)'!I38="",'ИИД (Отч.)'!I40="",'ИИД (Отч.)'!I42="")),"",'ИИД (Отч.)'!I43/('ИИД (Отч.)'!I38*0.165+'ИИД (Отч.)'!I40*0.11+'ИИД (Отч.)'!I42*0.0825))</f>
        <v>0.85813891123625641</v>
      </c>
      <c r="J24" s="73" t="e">
        <f>IF(OR('ИИД (Отч.)'!J43="",AND('ИИД (Отч.)'!J38="",'ИИД (Отч.)'!J40="",'ИИД (Отч.)'!J42="")),"",'ИИД (Отч.)'!J43/('ИИД (Отч.)'!J38*0.165+'ИИД (Отч.)'!J40*0.11+'ИИД (Отч.)'!J42*0.0825))</f>
        <v>#VALUE!</v>
      </c>
      <c r="K24" s="73">
        <f>IF(OR('ИИД (Отч.)'!K43="",AND('ИИД (Отч.)'!K38="",'ИИД (Отч.)'!K40="",'ИИД (Отч.)'!K42="")),"",'ИИД (Отч.)'!K43/('ИИД (Отч.)'!K38*0.165+'ИИД (Отч.)'!K40*0.11+'ИИД (Отч.)'!K42*0.0825))</f>
        <v>0.35442140705298603</v>
      </c>
    </row>
    <row r="25" spans="1:11" s="114" customFormat="1">
      <c r="A25" s="65"/>
      <c r="B25" s="86" t="str">
        <f>'Методика оценки'!A196</f>
        <v>К3.12.</v>
      </c>
      <c r="C25" s="86" t="str">
        <f>'Методика оценки'!C196</f>
        <v>Обеспеченность ДОО педагогами-психологами</v>
      </c>
      <c r="D25" s="73">
        <f>IF(OR('ИИД (Отч.)'!D47="",AND('ИИД (Отч.)'!D38="",'ИИД (Отч.)'!D40="",'ИИД (Отч.)'!D42="")),"",'ИИД (Отч.)'!D47/('ИИД (Отч.)'!D38*0.0083+'ИИД (Отч.)'!D40*0.11+'ИИД (Отч.)'!D42*0.0042))</f>
        <v>2.7685492801771874</v>
      </c>
      <c r="E25" s="73">
        <f>IF(OR('ИИД (Отч.)'!E47="",AND('ИИД (Отч.)'!E38="",'ИИД (Отч.)'!E40="",'ИИД (Отч.)'!E42="")),"",'ИИД (Отч.)'!E47/('ИИД (Отч.)'!E38*0.0083+'ИИД (Отч.)'!E40*0.11+'ИИД (Отч.)'!E42*0.0042))</f>
        <v>2.8344671201814058</v>
      </c>
      <c r="F25" s="73">
        <f>IF(OR('ИИД (Отч.)'!F47="",AND('ИИД (Отч.)'!F38="",'ИИД (Отч.)'!F40="",'ИИД (Отч.)'!F42="")),"",'ИИД (Отч.)'!F47/('ИИД (Отч.)'!F38*0.0083+'ИИД (Отч.)'!F40*0.11+'ИИД (Отч.)'!F42*0.0042))</f>
        <v>7.0028011204481801</v>
      </c>
      <c r="G25" s="73">
        <f>IF(OR('ИИД (Отч.)'!G47="",AND('ИИД (Отч.)'!G38="",'ИИД (Отч.)'!G40="",'ИИД (Отч.)'!G42="")),"",'ИИД (Отч.)'!G47/('ИИД (Отч.)'!G38*0.0083+'ИИД (Отч.)'!G40*0.11+'ИИД (Отч.)'!G42*0.0042))</f>
        <v>0.77267810230258072</v>
      </c>
      <c r="H25" s="73">
        <f>IF(OR('ИИД (Отч.)'!H47="",AND('ИИД (Отч.)'!H38="",'ИИД (Отч.)'!H40="",'ИИД (Отч.)'!H42="")),"",'ИИД (Отч.)'!H47/('ИИД (Отч.)'!H38*0.0083+'ИИД (Отч.)'!H40*0.11+'ИИД (Отч.)'!H42*0.0042))</f>
        <v>0.32246622166328076</v>
      </c>
      <c r="I25" s="73">
        <f>IF(OR('ИИД (Отч.)'!I47="",AND('ИИД (Отч.)'!I38="",'ИИД (Отч.)'!I40="",'ИИД (Отч.)'!I42="")),"",'ИИД (Отч.)'!I47/('ИИД (Отч.)'!I38*0.0083+'ИИД (Отч.)'!I40*0.11+'ИИД (Отч.)'!I42*0.0042))</f>
        <v>0.90826521344232514</v>
      </c>
      <c r="J25" s="73" t="e">
        <f>IF(OR('ИИД (Отч.)'!J47="",AND('ИИД (Отч.)'!J38="",'ИИД (Отч.)'!J40="",'ИИД (Отч.)'!J42="")),"",'ИИД (Отч.)'!J47/('ИИД (Отч.)'!J38*0.0083+'ИИД (Отч.)'!J40*0.11+'ИИД (Отч.)'!J42*0.0042))</f>
        <v>#VALUE!</v>
      </c>
      <c r="K25" s="73">
        <f>IF(OR('ИИД (Отч.)'!K47="",AND('ИИД (Отч.)'!K38="",'ИИД (Отч.)'!K40="",'ИИД (Отч.)'!K42="")),"",'ИИД (Отч.)'!K47/('ИИД (Отч.)'!K38*0.0083+'ИИД (Отч.)'!K40*0.11+'ИИД (Отч.)'!K42*0.0042))</f>
        <v>0.13707267593277955</v>
      </c>
    </row>
    <row r="26" spans="1:11" s="114" customFormat="1">
      <c r="A26" s="65"/>
      <c r="B26" s="86" t="str">
        <f>'Методика оценки'!A209</f>
        <v>К3.14.</v>
      </c>
      <c r="C26" s="86" t="str">
        <f>'Методика оценки'!C209</f>
        <v>Обеспеченность ДОО музыкальными руководителями</v>
      </c>
      <c r="D26" s="73">
        <f>IF(OR('ИИД (Отч.)'!D49="",AND('ИИД (Отч.)'!D40="",'ИИД (Отч.)'!D42="")),"",'ИИД (Отч.)'!D49/('ИИД (Отч.)'!D40*0.017+'ИИД (Отч.)'!D42*0.0125))</f>
        <v>0.93023255813953487</v>
      </c>
      <c r="E26" s="73">
        <f>IF(OR('ИИД (Отч.)'!E49="",AND('ИИД (Отч.)'!E40="",'ИИД (Отч.)'!E42="")),"",'ИИД (Отч.)'!E49/('ИИД (Отч.)'!E40*0.017+'ИИД (Отч.)'!E42*0.0125))</f>
        <v>0.95238095238095233</v>
      </c>
      <c r="F26" s="73">
        <f>IF(OR('ИИД (Отч.)'!F49="",AND('ИИД (Отч.)'!F40="",'ИИД (Отч.)'!F42="")),"",'ИИД (Отч.)'!F49/('ИИД (Отч.)'!F40*0.017+'ИИД (Отч.)'!F42*0.0125))</f>
        <v>2.3529411764705879</v>
      </c>
      <c r="G26" s="73">
        <f>IF(OR('ИИД (Отч.)'!G49="",AND('ИИД (Отч.)'!G40="",'ИИД (Отч.)'!G42="")),"",'ИИД (Отч.)'!G49/('ИИД (Отч.)'!G40*0.017+'ИИД (Отч.)'!G42*0.0125))</f>
        <v>1.0052777079668258</v>
      </c>
      <c r="H26" s="73">
        <f>IF(OR('ИИД (Отч.)'!H49="",AND('ИИД (Отч.)'!H40="",'ИИД (Отч.)'!H42="")),"",'ИИД (Отч.)'!H49/('ИИД (Отч.)'!H40*0.017+'ИИД (Отч.)'!H42*0.0125))</f>
        <v>0.76060087469100579</v>
      </c>
      <c r="I26" s="73">
        <f>IF(OR('ИИД (Отч.)'!I49="",AND('ИИД (Отч.)'!I40="",'ИИД (Отч.)'!I42="")),"",'ИИД (Отч.)'!I49/('ИИД (Отч.)'!I40*0.017+'ИИД (Отч.)'!I42*0.0125))</f>
        <v>0.70696359137504416</v>
      </c>
      <c r="J26" s="73" t="e">
        <f>IF(OR('ИИД (Отч.)'!J49="",AND('ИИД (Отч.)'!J40="",'ИИД (Отч.)'!J42="")),"",'ИИД (Отч.)'!J49/('ИИД (Отч.)'!J40*0.017+'ИИД (Отч.)'!J42*0.0125))</f>
        <v>#VALUE!</v>
      </c>
      <c r="K26" s="73">
        <f>IF(OR('ИИД (Отч.)'!K49="",AND('ИИД (Отч.)'!K40="",'ИИД (Отч.)'!K42="")),"",'ИИД (Отч.)'!K49/('ИИД (Отч.)'!K40*0.017+'ИИД (Отч.)'!K42*0.0125))</f>
        <v>0.46328468844104703</v>
      </c>
    </row>
    <row r="27" spans="1:11" s="114" customFormat="1">
      <c r="A27" s="65"/>
      <c r="B27" s="86" t="str">
        <f>'Методика оценки'!A213</f>
        <v>К3.15.</v>
      </c>
      <c r="C27" s="86" t="str">
        <f>'Методика оценки'!C213</f>
        <v>Обеспеченность ДОО инструкторами по физкультуре</v>
      </c>
      <c r="D27" s="73">
        <f>IF(OR('ИИД (Отч.)'!D50="",'ИИД (Отч.)'!D42=""),"",'ИИД (Отч.)'!D50/('ИИД (Отч.)'!D42*0.00625))</f>
        <v>0</v>
      </c>
      <c r="E27" s="73">
        <f>IF(OR('ИИД (Отч.)'!E50="",'ИИД (Отч.)'!E42=""),"",'ИИД (Отч.)'!E50/('ИИД (Отч.)'!E42*0.00625))</f>
        <v>0</v>
      </c>
      <c r="F27" s="73">
        <f>IF(OR('ИИД (Отч.)'!F50="",'ИИД (Отч.)'!F42=""),"",'ИИД (Отч.)'!F50/('ИИД (Отч.)'!F42*0.00625))</f>
        <v>0</v>
      </c>
      <c r="G27" s="73">
        <f>IF(OR('ИИД (Отч.)'!G50="",'ИИД (Отч.)'!G42=""),"",'ИИД (Отч.)'!G50/('ИИД (Отч.)'!G42*0.00625))</f>
        <v>0</v>
      </c>
      <c r="H27" s="73">
        <f>IF(OR('ИИД (Отч.)'!H50="",'ИИД (Отч.)'!H42=""),"",'ИИД (Отч.)'!H50/('ИИД (Отч.)'!H42*0.00625))</f>
        <v>0</v>
      </c>
      <c r="I27" s="73">
        <f>IF(OR('ИИД (Отч.)'!I50="",'ИИД (Отч.)'!I42=""),"",'ИИД (Отч.)'!I50/('ИИД (Отч.)'!I42*0.00625))</f>
        <v>0</v>
      </c>
      <c r="J27" s="73">
        <f>IF(OR('ИИД (Отч.)'!J50="",'ИИД (Отч.)'!J42=""),"",'ИИД (Отч.)'!J50/('ИИД (Отч.)'!J42*0.00625))</f>
        <v>0</v>
      </c>
      <c r="K27" s="73">
        <f>IF(OR('ИИД (Отч.)'!K50="",'ИИД (Отч.)'!K42=""),"",'ИИД (Отч.)'!K50/('ИИД (Отч.)'!K42*0.00625))</f>
        <v>1.8390804597701147</v>
      </c>
    </row>
    <row r="28" spans="1:11" s="114" customFormat="1">
      <c r="A28" s="65"/>
      <c r="B28" s="86" t="str">
        <f>'Методика оценки'!A217</f>
        <v>К3.16.</v>
      </c>
      <c r="C28" s="86" t="str">
        <f>'Методика оценки'!C217</f>
        <v>Количество воспитанников в расчете на одного медицинского работника</v>
      </c>
      <c r="D28" s="73">
        <f>IF(OR('ИИД (Отч.)'!D9="",'ИИД (Отч.)'!D51=""),"",('ИИД (Отч.)'!D9/'ИИД (Отч.)'!D51))</f>
        <v>86</v>
      </c>
      <c r="E28" s="73">
        <f>IF(OR('ИИД (Отч.)'!E9="",'ИИД (Отч.)'!E51=""),"",('ИИД (Отч.)'!E9/'ИИД (Отч.)'!E51))</f>
        <v>84</v>
      </c>
      <c r="F28" s="73">
        <f>IF(OR('ИИД (Отч.)'!F9="",'ИИД (Отч.)'!F51=""),"",('ИИД (Отч.)'!F9/'ИИД (Отч.)'!F51))</f>
        <v>34</v>
      </c>
      <c r="G28" s="73">
        <f>IF(OR('ИИД (Отч.)'!G9="",'ИИД (Отч.)'!G51=""),"",('ИИД (Отч.)'!G9/'ИИД (Отч.)'!G51))</f>
        <v>157</v>
      </c>
      <c r="H28" s="73">
        <f>IF(OR('ИИД (Отч.)'!H9="",'ИИД (Отч.)'!H51=""),"",('ИИД (Отч.)'!H9/'ИИД (Отч.)'!H51))</f>
        <v>64</v>
      </c>
      <c r="I28" s="73">
        <f>IF(OR('ИИД (Отч.)'!I9="",'ИИД (Отч.)'!I51=""),"",('ИИД (Отч.)'!I9/'ИИД (Отч.)'!I51))</f>
        <v>111</v>
      </c>
      <c r="J28" s="73">
        <f>IF(OR('ИИД (Отч.)'!J9="",'ИИД (Отч.)'!J51=""),"",('ИИД (Отч.)'!J9/'ИИД (Отч.)'!J51))</f>
        <v>30</v>
      </c>
      <c r="K28" s="73">
        <f>IF(OR('ИИД (Отч.)'!K9="",'ИИД (Отч.)'!K51=""),"",('ИИД (Отч.)'!K9/'ИИД (Отч.)'!K51))</f>
        <v>150</v>
      </c>
    </row>
    <row r="29" spans="1:11" s="114" customFormat="1" ht="30">
      <c r="A29" s="65"/>
      <c r="B29" s="86" t="str">
        <f>'Методика оценки'!A223</f>
        <v>К4.1.</v>
      </c>
      <c r="C29" s="86" t="str">
        <f>'Методика оценки'!C223</f>
        <v>Количество нештатных и аварийных ситуаций техногенного характера, возникших на территории ДОО (пожар, обрушение конструкций и т.п.)</v>
      </c>
      <c r="D29" s="73">
        <f>IF('ИИД (Отч.)'!D52="","",'ИИД (Отч.)'!D52)</f>
        <v>0</v>
      </c>
      <c r="E29" s="73">
        <f>IF('ИИД (Отч.)'!E52="","",'ИИД (Отч.)'!E52)</f>
        <v>0</v>
      </c>
      <c r="F29" s="73">
        <f>IF('ИИД (Отч.)'!F52="","",'ИИД (Отч.)'!F52)</f>
        <v>0</v>
      </c>
      <c r="G29" s="73">
        <f>IF('ИИД (Отч.)'!G52="","",'ИИД (Отч.)'!G52)</f>
        <v>0</v>
      </c>
      <c r="H29" s="73">
        <f>IF('ИИД (Отч.)'!H52="","",'ИИД (Отч.)'!H52)</f>
        <v>0</v>
      </c>
      <c r="I29" s="73">
        <f>IF('ИИД (Отч.)'!I52="","",'ИИД (Отч.)'!I52)</f>
        <v>0</v>
      </c>
      <c r="J29" s="73">
        <f>IF('ИИД (Отч.)'!J52="","",'ИИД (Отч.)'!J52)</f>
        <v>0</v>
      </c>
      <c r="K29" s="73">
        <f>IF('ИИД (Отч.)'!K52="","",'ИИД (Отч.)'!K52)</f>
        <v>0</v>
      </c>
    </row>
    <row r="30" spans="1:11" s="114" customFormat="1">
      <c r="A30" s="65"/>
      <c r="B30" s="86" t="str">
        <f>'Методика оценки'!A257</f>
        <v>К4.12.</v>
      </c>
      <c r="C30" s="86" t="str">
        <f>'Методика оценки'!C257</f>
        <v>Количество персональных компьютеров, доступных для использования детьми</v>
      </c>
      <c r="D30" s="73">
        <f>IF('ИИД (Отч.)'!D63="","",'ИИД (Отч.)'!D63)</f>
        <v>1</v>
      </c>
      <c r="E30" s="73">
        <f>IF('ИИД (Отч.)'!E63="","",'ИИД (Отч.)'!E63)</f>
        <v>1</v>
      </c>
      <c r="F30" s="73">
        <f>IF('ИИД (Отч.)'!F63="","",'ИИД (Отч.)'!F63)</f>
        <v>2</v>
      </c>
      <c r="G30" s="73">
        <f>IF('ИИД (Отч.)'!G63="","",'ИИД (Отч.)'!G63)</f>
        <v>2</v>
      </c>
      <c r="H30" s="73">
        <f>IF('ИИД (Отч.)'!H63="","",'ИИД (Отч.)'!H63)</f>
        <v>0</v>
      </c>
      <c r="I30" s="73">
        <f>IF('ИИД (Отч.)'!I63="","",'ИИД (Отч.)'!I63)</f>
        <v>2</v>
      </c>
      <c r="J30" s="73">
        <f>IF('ИИД (Отч.)'!J63="","",'ИИД (Отч.)'!J63)</f>
        <v>2</v>
      </c>
      <c r="K30" s="73">
        <f>IF('ИИД (Отч.)'!K63="","",'ИИД (Отч.)'!K63)</f>
        <v>0</v>
      </c>
    </row>
    <row r="31" spans="1:11" s="114" customFormat="1" ht="27.75" customHeight="1">
      <c r="A31" s="65"/>
      <c r="B31" s="86" t="str">
        <f>'Методика оценки'!A267</f>
        <v>К4.15.</v>
      </c>
      <c r="C31" s="86" t="str">
        <f>'Методика оценки'!C267</f>
        <v>Площадь групповой (игровой) комнаты в расчете на одного воспитанника</v>
      </c>
      <c r="D31" s="73">
        <f>IF(OR('ИИД (Отч.)'!D66="",'ИИД (Отч.)'!D9=""),"",('ИИД (Отч.)'!D66/'ИИД (Отч.)'!D9))</f>
        <v>0.30232558139534882</v>
      </c>
      <c r="E31" s="73">
        <f>IF(OR('ИИД (Отч.)'!E66="",'ИИД (Отч.)'!E9=""),"",('ИИД (Отч.)'!E66/'ИИД (Отч.)'!E9))</f>
        <v>0.42857142857142855</v>
      </c>
      <c r="F31" s="73">
        <f>IF(OR('ИИД (Отч.)'!F66="",'ИИД (Отч.)'!F9=""),"",('ИИД (Отч.)'!F66/'ИИД (Отч.)'!F9))</f>
        <v>1.5294117647058822</v>
      </c>
      <c r="G31" s="73">
        <f>IF(OR('ИИД (Отч.)'!G66="",'ИИД (Отч.)'!G9=""),"",('ИИД (Отч.)'!G66/'ИИД (Отч.)'!G9))</f>
        <v>0.15923566878980891</v>
      </c>
      <c r="H31" s="73">
        <f>IF(OR('ИИД (Отч.)'!H66="",'ИИД (Отч.)'!H9=""),"",('ИИД (Отч.)'!H66/'ИИД (Отч.)'!H9))</f>
        <v>0.96354166666666663</v>
      </c>
      <c r="I31" s="73">
        <f>IF(OR('ИИД (Отч.)'!I66="",'ИИД (Отч.)'!I9=""),"",('ИИД (Отч.)'!I66/'ИИД (Отч.)'!I9))</f>
        <v>0.72072072072072069</v>
      </c>
      <c r="J31" s="73" t="str">
        <f>IF(OR('ИИД (Отч.)'!J66="",'ИИД (Отч.)'!J9=""),"",('ИИД (Отч.)'!J66/'ИИД (Отч.)'!J9))</f>
        <v/>
      </c>
      <c r="K31" s="73">
        <f>IF(OR('ИИД (Отч.)'!K66="",'ИИД (Отч.)'!K9=""),"",('ИИД (Отч.)'!K66/'ИИД (Отч.)'!K9))</f>
        <v>1.1200000000000001</v>
      </c>
    </row>
    <row r="32" spans="1:11" s="114" customFormat="1" ht="60">
      <c r="A32" s="65"/>
      <c r="B32" s="86" t="str">
        <f>'Методика оценки'!A271</f>
        <v>К4.16.</v>
      </c>
      <c r="C32" s="86" t="str">
        <f>'Методика оценки'!C271</f>
        <v>Площадь дополнительных помещений для занятий с детьми, предназначенных для поочередного использования всеми или несколькими детскими группами (музыкальный зал, физкультурный зал, бассейн, кабинет логопеда и др.), на одного ребёнка</v>
      </c>
      <c r="D32" s="73">
        <f>IF(OR('ИИД (Отч.)'!D67="",'ИИД (Отч.)'!D9=""),"",('ИИД (Отч.)'!D67/'ИИД (Отч.)'!D9))</f>
        <v>0</v>
      </c>
      <c r="E32" s="73">
        <f>IF(OR('ИИД (Отч.)'!E67="",'ИИД (Отч.)'!E9=""),"",('ИИД (Отч.)'!E67/'ИИД (Отч.)'!E9))</f>
        <v>0</v>
      </c>
      <c r="F32" s="73">
        <f>IF(OR('ИИД (Отч.)'!F67="",'ИИД (Отч.)'!F9=""),"",('ИИД (Отч.)'!F67/'ИИД (Отч.)'!F9))</f>
        <v>0</v>
      </c>
      <c r="G32" s="73">
        <f>IF(OR('ИИД (Отч.)'!G67="",'ИИД (Отч.)'!G9=""),"",('ИИД (Отч.)'!G67/'ИИД (Отч.)'!G9))</f>
        <v>0</v>
      </c>
      <c r="H32" s="73">
        <f>IF(OR('ИИД (Отч.)'!H67="",'ИИД (Отч.)'!H9=""),"",('ИИД (Отч.)'!H67/'ИИД (Отч.)'!H9))</f>
        <v>0</v>
      </c>
      <c r="I32" s="73">
        <f>IF(OR('ИИД (Отч.)'!I67="",'ИИД (Отч.)'!I9=""),"",('ИИД (Отч.)'!I67/'ИИД (Отч.)'!I9))</f>
        <v>0</v>
      </c>
      <c r="J32" s="73">
        <f>IF(OR('ИИД (Отч.)'!J67="",'ИИД (Отч.)'!J9=""),"",('ИИД (Отч.)'!J67/'ИИД (Отч.)'!J9))</f>
        <v>3.3333333333333333E-2</v>
      </c>
      <c r="K32" s="73">
        <f>IF(OR('ИИД (Отч.)'!K67="",'ИИД (Отч.)'!K9=""),"",('ИИД (Отч.)'!K67/'ИИД (Отч.)'!K9))</f>
        <v>0</v>
      </c>
    </row>
    <row r="33" spans="1:11" s="114" customFormat="1">
      <c r="A33" s="65"/>
      <c r="B33" s="86" t="str">
        <f>'Методика оценки'!A283</f>
        <v>К4.20.</v>
      </c>
      <c r="C33" s="86" t="str">
        <f>'Методика оценки'!C283</f>
        <v>Доля детей, пользующихся услугами бассейна</v>
      </c>
      <c r="D33" s="73">
        <f>IF(OR('ИИД (Отч.)'!D71="",'ИИД (Отч.)'!D9=""),"",('ИИД (Отч.)'!D71/'ИИД (Отч.)'!D9)*100)</f>
        <v>0</v>
      </c>
      <c r="E33" s="73">
        <f>IF(OR('ИИД (Отч.)'!E71="",'ИИД (Отч.)'!E9=""),"",('ИИД (Отч.)'!E71/'ИИД (Отч.)'!E9)*100)</f>
        <v>0</v>
      </c>
      <c r="F33" s="73">
        <f>IF(OR('ИИД (Отч.)'!F71="",'ИИД (Отч.)'!F9=""),"",('ИИД (Отч.)'!F71/'ИИД (Отч.)'!F9)*100)</f>
        <v>0</v>
      </c>
      <c r="G33" s="73">
        <f>IF(OR('ИИД (Отч.)'!G71="",'ИИД (Отч.)'!G9=""),"",('ИИД (Отч.)'!G71/'ИИД (Отч.)'!G9)*100)</f>
        <v>0</v>
      </c>
      <c r="H33" s="73">
        <f>IF(OR('ИИД (Отч.)'!H71="",'ИИД (Отч.)'!H9=""),"",('ИИД (Отч.)'!H71/'ИИД (Отч.)'!H9)*100)</f>
        <v>0</v>
      </c>
      <c r="I33" s="73">
        <f>IF(OR('ИИД (Отч.)'!I71="",'ИИД (Отч.)'!I9=""),"",('ИИД (Отч.)'!I71/'ИИД (Отч.)'!I9)*100)</f>
        <v>0</v>
      </c>
      <c r="J33" s="73">
        <f>IF(OR('ИИД (Отч.)'!J71="",'ИИД (Отч.)'!J9=""),"",('ИИД (Отч.)'!J71/'ИИД (Отч.)'!J9)*100)</f>
        <v>0</v>
      </c>
      <c r="K33" s="73">
        <f>IF(OR('ИИД (Отч.)'!K71="",'ИИД (Отч.)'!K9=""),"",('ИИД (Отч.)'!K71/'ИИД (Отч.)'!K9)*100)</f>
        <v>0</v>
      </c>
    </row>
    <row r="34" spans="1:11" s="114" customFormat="1" ht="45">
      <c r="A34" s="65"/>
      <c r="B34" s="86" t="str">
        <f>'Методика оценки'!A323</f>
        <v>К5.1.</v>
      </c>
      <c r="C34" s="86" t="str">
        <f>'Методика оценки'!C323</f>
        <v>Отношение среднемесячной заработной платы педагогических работников ДОО к среднемесячной заработной плате в сфере дошкольного образования в субъекте РФ (по государственным и муниципальным ДОО)</v>
      </c>
      <c r="D34" s="73">
        <f>IF(OR('ИИД (Отч.)'!D80="",'ИИД (Отч.)'!D81=""),"",('ИИД (Отч.)'!D80/'ИИД (Отч.)'!D81))</f>
        <v>1</v>
      </c>
      <c r="E34" s="73">
        <f>IF(OR('ИИД (Отч.)'!E80="",'ИИД (Отч.)'!E81=""),"",('ИИД (Отч.)'!E80/'ИИД (Отч.)'!E81))</f>
        <v>1</v>
      </c>
      <c r="F34" s="73">
        <f>IF(OR('ИИД (Отч.)'!F80="",'ИИД (Отч.)'!F81=""),"",('ИИД (Отч.)'!F80/'ИИД (Отч.)'!F81))</f>
        <v>1</v>
      </c>
      <c r="G34" s="73">
        <f>IF(OR('ИИД (Отч.)'!G80="",'ИИД (Отч.)'!G81=""),"",('ИИД (Отч.)'!G80/'ИИД (Отч.)'!G81))</f>
        <v>1</v>
      </c>
      <c r="H34" s="73">
        <f>IF(OR('ИИД (Отч.)'!H80="",'ИИД (Отч.)'!H81=""),"",('ИИД (Отч.)'!H80/'ИИД (Отч.)'!H81))</f>
        <v>1</v>
      </c>
      <c r="I34" s="73">
        <f>IF(OR('ИИД (Отч.)'!I80="",'ИИД (Отч.)'!I81=""),"",('ИИД (Отч.)'!I80/'ИИД (Отч.)'!I81))</f>
        <v>1</v>
      </c>
      <c r="J34" s="73">
        <f>IF(OR('ИИД (Отч.)'!J80="",'ИИД (Отч.)'!J81=""),"",('ИИД (Отч.)'!J80/'ИИД (Отч.)'!J81))</f>
        <v>1</v>
      </c>
      <c r="K34" s="73">
        <f>IF(OR('ИИД (Отч.)'!K80="",'ИИД (Отч.)'!K81=""),"",('ИИД (Отч.)'!K80/'ИИД (Отч.)'!K81))</f>
        <v>1</v>
      </c>
    </row>
    <row r="35" spans="1:11" s="114" customFormat="1" ht="30">
      <c r="A35" s="65"/>
      <c r="B35" s="86" t="str">
        <f>'Методика оценки'!A327</f>
        <v>К5.2.</v>
      </c>
      <c r="C35" s="86" t="str">
        <f>'Методика оценки'!C327</f>
        <v>Отношение среднего размера родительской платы за услуги ДОО к среднему размеру родительской платы за услуги ДОО в Чеченской Республике</v>
      </c>
      <c r="D35" s="73">
        <f>IF(OR('ИИД (Отч.)'!D82="",'ИИД (Отч.)'!D83=""),"",('ИИД (Отч.)'!D82/'ИИД (Отч.)'!D83))</f>
        <v>1</v>
      </c>
      <c r="E35" s="73">
        <f>IF(OR('ИИД (Отч.)'!E82="",'ИИД (Отч.)'!E83=""),"",('ИИД (Отч.)'!E82/'ИИД (Отч.)'!E83))</f>
        <v>1</v>
      </c>
      <c r="F35" s="73">
        <f>IF(OR('ИИД (Отч.)'!F82="",'ИИД (Отч.)'!F83=""),"",('ИИД (Отч.)'!F82/'ИИД (Отч.)'!F83))</f>
        <v>1</v>
      </c>
      <c r="G35" s="73">
        <f>IF(OR('ИИД (Отч.)'!G82="",'ИИД (Отч.)'!G83=""),"",('ИИД (Отч.)'!G82/'ИИД (Отч.)'!G83))</f>
        <v>0.66666666666666663</v>
      </c>
      <c r="H35" s="73">
        <f>IF(OR('ИИД (Отч.)'!H82="",'ИИД (Отч.)'!H83=""),"",('ИИД (Отч.)'!H82/'ИИД (Отч.)'!H83))</f>
        <v>1</v>
      </c>
      <c r="I35" s="73">
        <f>IF(OR('ИИД (Отч.)'!I82="",'ИИД (Отч.)'!I83=""),"",('ИИД (Отч.)'!I82/'ИИД (Отч.)'!I83))</f>
        <v>1</v>
      </c>
      <c r="J35" s="73">
        <f>IF(OR('ИИД (Отч.)'!J82="",'ИИД (Отч.)'!J83=""),"",('ИИД (Отч.)'!J82/'ИИД (Отч.)'!J83))</f>
        <v>1</v>
      </c>
      <c r="K35" s="73">
        <f>IF(OR('ИИД (Отч.)'!K82="",'ИИД (Отч.)'!K83=""),"",('ИИД (Отч.)'!K82/'ИИД (Отч.)'!K83))</f>
        <v>0.83333333333333337</v>
      </c>
    </row>
    <row r="36" spans="1:11" s="114" customFormat="1">
      <c r="A36" s="65"/>
      <c r="B36" s="86" t="str">
        <f>'Методика оценки'!A331</f>
        <v>К5.3.</v>
      </c>
      <c r="C36" s="86" t="str">
        <f>'Методика оценки'!C331</f>
        <v>Средние расходы на обеспечение образовательного процесса на 1 воспитанника</v>
      </c>
      <c r="D36" s="73">
        <f>IF(OR('ИИД (Отч.)'!D84="",'ИИД (Отч.)'!D9=""),"",('ИИД (Отч.)'!D84/'ИИД (Отч.)'!D9))</f>
        <v>5638.3720930232557</v>
      </c>
      <c r="E36" s="73">
        <f>IF(OR('ИИД (Отч.)'!E84="",'ИИД (Отч.)'!E9=""),"",('ИИД (Отч.)'!E84/'ИИД (Отч.)'!E9))</f>
        <v>3938.0952380952381</v>
      </c>
      <c r="F36" s="73">
        <f>IF(OR('ИИД (Отч.)'!F84="",'ИИД (Отч.)'!F9=""),"",('ИИД (Отч.)'!F84/'ИИД (Отч.)'!F9))</f>
        <v>9782.3529411764703</v>
      </c>
      <c r="G36" s="73">
        <f>IF(OR('ИИД (Отч.)'!G84="",'ИИД (Отч.)'!G9=""),"",('ИИД (Отч.)'!G84/'ИИД (Отч.)'!G9))</f>
        <v>5157.9617834394903</v>
      </c>
      <c r="H36" s="73">
        <f>IF(OR('ИИД (Отч.)'!H84="",'ИИД (Отч.)'!H9=""),"",('ИИД (Отч.)'!H84/'ИИД (Отч.)'!H9))</f>
        <v>3326.0416666666665</v>
      </c>
      <c r="I36" s="73">
        <f>IF(OR('ИИД (Отч.)'!I84="",'ИИД (Отч.)'!I9=""),"",('ИИД (Отч.)'!I84/'ИИД (Отч.)'!I9))</f>
        <v>3011.7117117117118</v>
      </c>
      <c r="J36" s="73">
        <f>IF(OR('ИИД (Отч.)'!J84="",'ИИД (Отч.)'!J9=""),"",('ИИД (Отч.)'!J84/'ИИД (Отч.)'!J9))</f>
        <v>12553.333333333334</v>
      </c>
      <c r="K36" s="73">
        <f>IF(OR('ИИД (Отч.)'!K84="",'ИИД (Отч.)'!K9=""),"",('ИИД (Отч.)'!K84/'ИИД (Отч.)'!K9))</f>
        <v>84540.08</v>
      </c>
    </row>
    <row r="37" spans="1:11" s="114" customFormat="1">
      <c r="A37" s="65"/>
      <c r="B37" s="111" t="str">
        <f>'Методика оценки'!A335</f>
        <v>К5.4.</v>
      </c>
      <c r="C37" s="111" t="str">
        <f>'Методика оценки'!C335</f>
        <v>Объем платных услуг на 1 воспитанника</v>
      </c>
      <c r="D37" s="73">
        <f>IF(OR('ИИД (Отч.)'!D85="",'ИИД (Отч.)'!D9=""),"",('ИИД (Отч.)'!D85/'ИИД (Отч.)'!D9))</f>
        <v>0</v>
      </c>
      <c r="E37" s="73">
        <f>IF(OR('ИИД (Отч.)'!E85="",'ИИД (Отч.)'!E9=""),"",('ИИД (Отч.)'!E85/'ИИД (Отч.)'!E9))</f>
        <v>0</v>
      </c>
      <c r="F37" s="73">
        <f>IF(OR('ИИД (Отч.)'!F85="",'ИИД (Отч.)'!F9=""),"",('ИИД (Отч.)'!F85/'ИИД (Отч.)'!F9))</f>
        <v>0</v>
      </c>
      <c r="G37" s="73">
        <f>IF(OR('ИИД (Отч.)'!G85="",'ИИД (Отч.)'!G9=""),"",('ИИД (Отч.)'!G85/'ИИД (Отч.)'!G9))</f>
        <v>0</v>
      </c>
      <c r="H37" s="73">
        <f>IF(OR('ИИД (Отч.)'!H85="",'ИИД (Отч.)'!H9=""),"",('ИИД (Отч.)'!H85/'ИИД (Отч.)'!H9))</f>
        <v>0</v>
      </c>
      <c r="I37" s="73">
        <f>IF(OR('ИИД (Отч.)'!I85="",'ИИД (Отч.)'!I9=""),"",('ИИД (Отч.)'!I85/'ИИД (Отч.)'!I9))</f>
        <v>0</v>
      </c>
      <c r="J37" s="73" t="str">
        <f>IF(OR('ИИД (Отч.)'!J85="",'ИИД (Отч.)'!J9=""),"",('ИИД (Отч.)'!J85/'ИИД (Отч.)'!J9))</f>
        <v/>
      </c>
      <c r="K37" s="73">
        <f>IF(OR('ИИД (Отч.)'!K85="",'ИИД (Отч.)'!K9=""),"",('ИИД (Отч.)'!K85/'ИИД (Отч.)'!K9))</f>
        <v>0</v>
      </c>
    </row>
    <row r="38" spans="1:11" s="114" customFormat="1">
      <c r="A38" s="65"/>
      <c r="B38" s="111" t="str">
        <f>'Методика оценки'!A396</f>
        <v>К6.11.</v>
      </c>
      <c r="C38" s="86" t="str">
        <f>'Методика оценки'!C396</f>
        <v>Количество используемых дополнительных форм информирования родителей</v>
      </c>
      <c r="D38" s="73">
        <f>IF('ИИД (Отч.)'!D106="","",'ИИД (Отч.)'!D106)</f>
        <v>6</v>
      </c>
      <c r="E38" s="73">
        <f>IF('ИИД (Отч.)'!E106="","",'ИИД (Отч.)'!E106)</f>
        <v>6</v>
      </c>
      <c r="F38" s="73">
        <f>IF('ИИД (Отч.)'!F106="","",'ИИД (Отч.)'!F106)</f>
        <v>6</v>
      </c>
      <c r="G38" s="73">
        <f>IF('ИИД (Отч.)'!G106="","",'ИИД (Отч.)'!G106)</f>
        <v>7</v>
      </c>
      <c r="H38" s="73">
        <f>IF('ИИД (Отч.)'!H106="","",'ИИД (Отч.)'!H106)</f>
        <v>1</v>
      </c>
      <c r="I38" s="73">
        <f>IF('ИИД (Отч.)'!I106="","",'ИИД (Отч.)'!I106)</f>
        <v>8</v>
      </c>
      <c r="J38" s="73">
        <f>IF('ИИД (Отч.)'!J106="","",'ИИД (Отч.)'!J106)</f>
        <v>5</v>
      </c>
      <c r="K38" s="73">
        <f>IF('ИИД (Отч.)'!K106="","",'ИИД (Отч.)'!K106)</f>
        <v>6</v>
      </c>
    </row>
    <row r="39" spans="1:11" s="114" customFormat="1">
      <c r="A39" s="65"/>
      <c r="B39" s="111" t="str">
        <f>'Методика оценки'!A430</f>
        <v>К7.7.</v>
      </c>
      <c r="C39" s="86" t="str">
        <f>'Методика оценки'!C430</f>
        <v>Доля сотрудников ДОО, переведенных на эффективный контракт</v>
      </c>
      <c r="D39" s="73">
        <f>IF(OR('ИИД (Отч.)'!D113="",'ИИД (Отч.)'!D114=""),"",('ИИД (Отч.)'!D113/'ИИД (Отч.)'!D114)*100)</f>
        <v>0</v>
      </c>
      <c r="E39" s="73">
        <f>IF(OR('ИИД (Отч.)'!E113="",'ИИД (Отч.)'!E114=""),"",('ИИД (Отч.)'!E113/'ИИД (Отч.)'!E114)*100)</f>
        <v>0</v>
      </c>
      <c r="F39" s="73">
        <f>IF(OR('ИИД (Отч.)'!F113="",'ИИД (Отч.)'!F114=""),"",('ИИД (Отч.)'!F113/'ИИД (Отч.)'!F114)*100)</f>
        <v>0</v>
      </c>
      <c r="G39" s="73">
        <f>IF(OR('ИИД (Отч.)'!G113="",'ИИД (Отч.)'!G114=""),"",('ИИД (Отч.)'!G113/'ИИД (Отч.)'!G114)*100)</f>
        <v>0</v>
      </c>
      <c r="H39" s="73" t="str">
        <f>IF(OR('ИИД (Отч.)'!H113="",'ИИД (Отч.)'!H114=""),"",('ИИД (Отч.)'!H113/'ИИД (Отч.)'!H114)*100)</f>
        <v/>
      </c>
      <c r="I39" s="73">
        <f>IF(OR('ИИД (Отч.)'!I113="",'ИИД (Отч.)'!I114=""),"",('ИИД (Отч.)'!I113/'ИИД (Отч.)'!I114)*100)</f>
        <v>0</v>
      </c>
      <c r="J39" s="73">
        <f>IF(OR('ИИД (Отч.)'!J113="",'ИИД (Отч.)'!J114=""),"",('ИИД (Отч.)'!J113/'ИИД (Отч.)'!J114)*100)</f>
        <v>0</v>
      </c>
      <c r="K39" s="73">
        <f>IF(OR('ИИД (Отч.)'!K113="",'ИИД (Отч.)'!K114=""),"",('ИИД (Отч.)'!K113/'ИИД (Отч.)'!K114)*100)</f>
        <v>0</v>
      </c>
    </row>
    <row r="40" spans="1:11" s="114" customFormat="1">
      <c r="A40" s="65"/>
      <c r="B40" s="111" t="str">
        <f>'Методика оценки'!A435</f>
        <v>К7.8.</v>
      </c>
      <c r="C40" s="86" t="str">
        <f>'Методика оценки'!C435</f>
        <v>Доля кредиторской задолженности в общей сумме расходов</v>
      </c>
      <c r="D40" s="73">
        <f>IF(OR('ИИД (Отч.)'!D115="",'ИИД (Отч.)'!D116=""),"",('ИИД (Отч.)'!D115/'ИИД (Отч.)'!D116)*100)</f>
        <v>0</v>
      </c>
      <c r="E40" s="73">
        <f>IF(OR('ИИД (Отч.)'!E115="",'ИИД (Отч.)'!E116=""),"",('ИИД (Отч.)'!E115/'ИИД (Отч.)'!E116)*100)</f>
        <v>0</v>
      </c>
      <c r="F40" s="73">
        <f>IF(OR('ИИД (Отч.)'!F115="",'ИИД (Отч.)'!F116=""),"",('ИИД (Отч.)'!F115/'ИИД (Отч.)'!F116)*100)</f>
        <v>0</v>
      </c>
      <c r="G40" s="73">
        <f>IF(OR('ИИД (Отч.)'!G115="",'ИИД (Отч.)'!G116=""),"",('ИИД (Отч.)'!G115/'ИИД (Отч.)'!G116)*100)</f>
        <v>0</v>
      </c>
      <c r="H40" s="73">
        <f>IF(OR('ИИД (Отч.)'!H115="",'ИИД (Отч.)'!H116=""),"",('ИИД (Отч.)'!H115/'ИИД (Отч.)'!H116)*100)</f>
        <v>0</v>
      </c>
      <c r="I40" s="73" t="str">
        <f>IF(OR('ИИД (Отч.)'!I115="",'ИИД (Отч.)'!I116=""),"",('ИИД (Отч.)'!I115/'ИИД (Отч.)'!I116)*100)</f>
        <v/>
      </c>
      <c r="J40" s="73">
        <f>IF(OR('ИИД (Отч.)'!J115="",'ИИД (Отч.)'!J116=""),"",('ИИД (Отч.)'!J115/'ИИД (Отч.)'!J116)*100)</f>
        <v>0</v>
      </c>
      <c r="K40" s="73">
        <f>IF(OR('ИИД (Отч.)'!K115="",'ИИД (Отч.)'!K116=""),"",('ИИД (Отч.)'!K115/'ИИД (Отч.)'!K116)*100)</f>
        <v>0</v>
      </c>
    </row>
    <row r="41" spans="1:11" s="114" customFormat="1">
      <c r="A41" s="65"/>
      <c r="B41" s="111" t="str">
        <f>'Методика оценки'!A440</f>
        <v>К7.9.</v>
      </c>
      <c r="C41" s="86" t="str">
        <f>'Методика оценки'!C440</f>
        <v>Доля просроченной кредиторской задолженности в общей сумме расходов</v>
      </c>
      <c r="D41" s="73">
        <f>IF(OR('ИИД (Отч.)'!D116="",'ИИД (Отч.)'!D117=""),"",('ИИД (Отч.)'!D117/'ИИД (Отч.)'!D116)*100)</f>
        <v>0</v>
      </c>
      <c r="E41" s="73">
        <f>IF(OR('ИИД (Отч.)'!E116="",'ИИД (Отч.)'!E117=""),"",('ИИД (Отч.)'!E117/'ИИД (Отч.)'!E116)*100)</f>
        <v>0</v>
      </c>
      <c r="F41" s="73">
        <f>IF(OR('ИИД (Отч.)'!F116="",'ИИД (Отч.)'!F117=""),"",('ИИД (Отч.)'!F117/'ИИД (Отч.)'!F116)*100)</f>
        <v>0</v>
      </c>
      <c r="G41" s="73">
        <f>IF(OR('ИИД (Отч.)'!G116="",'ИИД (Отч.)'!G117=""),"",('ИИД (Отч.)'!G117/'ИИД (Отч.)'!G116)*100)</f>
        <v>0</v>
      </c>
      <c r="H41" s="73">
        <f>IF(OR('ИИД (Отч.)'!H116="",'ИИД (Отч.)'!H117=""),"",('ИИД (Отч.)'!H117/'ИИД (Отч.)'!H116)*100)</f>
        <v>0</v>
      </c>
      <c r="I41" s="73">
        <f>IF(OR('ИИД (Отч.)'!I116="",'ИИД (Отч.)'!I117=""),"",('ИИД (Отч.)'!I117/'ИИД (Отч.)'!I116)*100)</f>
        <v>0</v>
      </c>
      <c r="J41" s="73">
        <f>IF(OR('ИИД (Отч.)'!J116="",'ИИД (Отч.)'!J117=""),"",('ИИД (Отч.)'!J117/'ИИД (Отч.)'!J116)*100)</f>
        <v>0</v>
      </c>
      <c r="K41" s="73">
        <f>IF(OR('ИИД (Отч.)'!K116="",'ИИД (Отч.)'!K117=""),"",('ИИД (Отч.)'!K117/'ИИД (Отч.)'!K116)*100)</f>
        <v>0</v>
      </c>
    </row>
    <row r="42" spans="1:11" s="114" customFormat="1" ht="45">
      <c r="A42" s="65"/>
      <c r="B42" s="111" t="str">
        <f>'Методика оценки'!A444</f>
        <v>К7.10.</v>
      </c>
      <c r="C42" s="86" t="str">
        <f>'Методика оценки'!C444</f>
        <v>Доля выполненных на 100% показателей, характеризующих качество и объём предоставления услуги в рамках государственного (муниципального) задания (в общем объёме таких показателей)</v>
      </c>
      <c r="D42" s="73">
        <f>IF('ИИД (Отч.)'!D118="","",'ИИД (Отч.)'!D118)</f>
        <v>95</v>
      </c>
      <c r="E42" s="73">
        <f>IF('ИИД (Отч.)'!E118="","",'ИИД (Отч.)'!E118)</f>
        <v>95</v>
      </c>
      <c r="F42" s="73">
        <f>IF('ИИД (Отч.)'!F118="","",'ИИД (Отч.)'!F118)</f>
        <v>95</v>
      </c>
      <c r="G42" s="73">
        <f>IF('ИИД (Отч.)'!G118="","",'ИИД (Отч.)'!G118)</f>
        <v>100</v>
      </c>
      <c r="H42" s="73">
        <f>IF('ИИД (Отч.)'!H118="","",'ИИД (Отч.)'!H118)</f>
        <v>95</v>
      </c>
      <c r="I42" s="73">
        <f>IF('ИИД (Отч.)'!I118="","",'ИИД (Отч.)'!I118)</f>
        <v>95</v>
      </c>
      <c r="J42" s="73">
        <f>IF('ИИД (Отч.)'!J118="","",'ИИД (Отч.)'!J118)</f>
        <v>95</v>
      </c>
      <c r="K42" s="73">
        <f>IF('ИИД (Отч.)'!K118="","",'ИИД (Отч.)'!K118)</f>
        <v>1</v>
      </c>
    </row>
    <row r="43" spans="1:11" s="114" customFormat="1">
      <c r="A43" s="65"/>
      <c r="B43" s="111" t="str">
        <f>'Методика оценки'!A447</f>
        <v>К7.11.</v>
      </c>
      <c r="C43" s="86" t="str">
        <f>'Методика оценки'!C447</f>
        <v xml:space="preserve">Количество предписаний надзорных органов </v>
      </c>
      <c r="D43" s="73">
        <f>IF('ИИД (Отч.)'!D119="","",'ИИД (Отч.)'!D119)</f>
        <v>2</v>
      </c>
      <c r="E43" s="73">
        <f>IF('ИИД (Отч.)'!E119="","",'ИИД (Отч.)'!E119)</f>
        <v>2</v>
      </c>
      <c r="F43" s="73">
        <f>IF('ИИД (Отч.)'!F119="","",'ИИД (Отч.)'!F119)</f>
        <v>2</v>
      </c>
      <c r="G43" s="73">
        <f>IF('ИИД (Отч.)'!G119="","",'ИИД (Отч.)'!G119)</f>
        <v>2</v>
      </c>
      <c r="H43" s="73">
        <f>IF('ИИД (Отч.)'!H119="","",'ИИД (Отч.)'!H119)</f>
        <v>0</v>
      </c>
      <c r="I43" s="73">
        <f>IF('ИИД (Отч.)'!I119="","",'ИИД (Отч.)'!I119)</f>
        <v>2</v>
      </c>
      <c r="J43" s="73">
        <f>IF('ИИД (Отч.)'!J119="","",'ИИД (Отч.)'!J119)</f>
        <v>0</v>
      </c>
      <c r="K43" s="73">
        <f>IF('ИИД (Отч.)'!K119="","",'ИИД (Отч.)'!K119)</f>
        <v>2</v>
      </c>
    </row>
    <row r="44" spans="1:11" s="114" customFormat="1" ht="30">
      <c r="A44" s="65"/>
      <c r="B44" s="111" t="str">
        <f>'Методика оценки'!A451</f>
        <v>К7.12.</v>
      </c>
      <c r="C44" s="86" t="str">
        <f>'Методика оценки'!C451</f>
        <v xml:space="preserve">Количество зарегистрированных  жалоб на деятельность ДОО со стороны родителей воспитанников </v>
      </c>
      <c r="D44" s="73">
        <f>IF('ИИД (Отч.)'!D120="","",'ИИД (Отч.)'!D120)</f>
        <v>0</v>
      </c>
      <c r="E44" s="73">
        <f>IF('ИИД (Отч.)'!E120="","",'ИИД (Отч.)'!E120)</f>
        <v>0</v>
      </c>
      <c r="F44" s="73">
        <f>IF('ИИД (Отч.)'!F120="","",'ИИД (Отч.)'!F120)</f>
        <v>0</v>
      </c>
      <c r="G44" s="73">
        <f>IF('ИИД (Отч.)'!G120="","",'ИИД (Отч.)'!G120)</f>
        <v>0</v>
      </c>
      <c r="H44" s="73">
        <f>IF('ИИД (Отч.)'!H120="","",'ИИД (Отч.)'!H120)</f>
        <v>0</v>
      </c>
      <c r="I44" s="73">
        <f>IF('ИИД (Отч.)'!I120="","",'ИИД (Отч.)'!I120)</f>
        <v>0</v>
      </c>
      <c r="J44" s="73">
        <f>IF('ИИД (Отч.)'!J120="","",'ИИД (Отч.)'!J120)</f>
        <v>0</v>
      </c>
      <c r="K44" s="73">
        <f>IF('ИИД (Отч.)'!K120="","",'ИИД (Отч.)'!K120)</f>
        <v>0</v>
      </c>
    </row>
  </sheetData>
  <autoFilter ref="A4:C4"/>
  <conditionalFormatting sqref="D5:K14">
    <cfRule type="containsBlanks" dxfId="1" priority="23">
      <formula>LEN(TRIM(D5))=0</formula>
    </cfRule>
  </conditionalFormatting>
  <conditionalFormatting sqref="D5:K44">
    <cfRule type="containsBlanks" dxfId="0" priority="24">
      <formula>LEN(TRIM(D5))=0</formula>
    </cfRule>
  </conditionalFormatting>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sheetPr>
    <tabColor theme="0" tint="-0.34998626667073579"/>
    <outlinePr summaryBelow="0" summaryRight="0"/>
  </sheetPr>
  <dimension ref="A1:H44"/>
  <sheetViews>
    <sheetView zoomScale="70" zoomScaleNormal="70" workbookViewId="0">
      <selection activeCell="K18" sqref="K18"/>
    </sheetView>
  </sheetViews>
  <sheetFormatPr defaultColWidth="9.140625" defaultRowHeight="15"/>
  <cols>
    <col min="1" max="1" width="7.7109375" style="62" customWidth="1"/>
    <col min="2" max="2" width="9.85546875" style="60" customWidth="1"/>
    <col min="3" max="3" width="76.85546875" style="132" customWidth="1"/>
    <col min="4" max="8" width="10.7109375" style="114" customWidth="1"/>
    <col min="9" max="16384" width="9.140625" style="61"/>
  </cols>
  <sheetData>
    <row r="1" spans="1:8" ht="22.5">
      <c r="A1" s="149" t="s">
        <v>753</v>
      </c>
      <c r="B1" s="63"/>
      <c r="C1" s="131"/>
      <c r="D1" s="128"/>
      <c r="E1" s="128"/>
      <c r="F1" s="128"/>
      <c r="G1" s="128"/>
      <c r="H1" s="128"/>
    </row>
    <row r="2" spans="1:8">
      <c r="D2" s="130"/>
      <c r="E2" s="130"/>
      <c r="F2" s="130"/>
      <c r="G2" s="130"/>
      <c r="H2" s="130"/>
    </row>
    <row r="3" spans="1:8" s="117" customFormat="1" ht="57">
      <c r="A3" s="103" t="s">
        <v>0</v>
      </c>
      <c r="B3" s="102" t="s">
        <v>18</v>
      </c>
      <c r="C3" s="102" t="s">
        <v>24</v>
      </c>
      <c r="D3" s="119" t="s">
        <v>735</v>
      </c>
      <c r="E3" s="119" t="s">
        <v>736</v>
      </c>
      <c r="F3" s="119" t="s">
        <v>737</v>
      </c>
      <c r="G3" s="119" t="s">
        <v>738</v>
      </c>
      <c r="H3" s="119" t="s">
        <v>739</v>
      </c>
    </row>
    <row r="4" spans="1:8">
      <c r="A4" s="8"/>
      <c r="B4" s="59"/>
      <c r="C4" s="133"/>
      <c r="D4" s="73"/>
      <c r="E4" s="73"/>
      <c r="F4" s="73"/>
      <c r="G4" s="73"/>
      <c r="H4" s="73"/>
    </row>
    <row r="5" spans="1:8" s="114" customFormat="1" ht="30">
      <c r="A5" s="2"/>
      <c r="B5" s="91" t="str">
        <f>'Методика оценки'!A15</f>
        <v>К1.3.</v>
      </c>
      <c r="C5" s="90" t="str">
        <f>'Методика оценки'!C15</f>
        <v>Количество разновидностей бесплатных кружков и секций в ДОО в отчетном году</v>
      </c>
      <c r="D5" s="135">
        <f>AVERAGE('Анализ данных (колич.)'!D5:K5)</f>
        <v>0.125</v>
      </c>
      <c r="E5" s="135">
        <f>MIN('Анализ данных (колич.)'!D5:K5)</f>
        <v>0</v>
      </c>
      <c r="F5" s="135">
        <f>MAX('Анализ данных (колич.)'!D5:K5)</f>
        <v>1</v>
      </c>
      <c r="G5" s="135">
        <f>MEDIAN('Анализ данных (колич.)'!D5:K5)</f>
        <v>0</v>
      </c>
      <c r="H5" s="135">
        <f>AVEDEV('Анализ данных (колич.)'!D5:K5)</f>
        <v>0.21875</v>
      </c>
    </row>
    <row r="6" spans="1:8" s="114" customFormat="1" ht="30">
      <c r="A6" s="2"/>
      <c r="B6" s="91" t="str">
        <f>'Методика оценки'!A22</f>
        <v>К1.4.</v>
      </c>
      <c r="C6" s="90" t="str">
        <f>'Методика оценки'!C22</f>
        <v xml:space="preserve">Доля воспитанников, получающих дополнительное образование бесплатно (в общем числе воспитанников) в отчетном году
</v>
      </c>
      <c r="D6" s="135">
        <f>AVERAGE('Анализ данных (колич.)'!D6:K6)</f>
        <v>0</v>
      </c>
      <c r="E6" s="135">
        <f>MIN('Анализ данных (колич.)'!D6:K6)</f>
        <v>0</v>
      </c>
      <c r="F6" s="135">
        <f>MAX('Анализ данных (колич.)'!D6:K6)</f>
        <v>0</v>
      </c>
      <c r="G6" s="135">
        <f>MEDIAN('Анализ данных (колич.)'!D6:K6)</f>
        <v>0</v>
      </c>
      <c r="H6" s="135">
        <f>AVEDEV('Анализ данных (колич.)'!D6:K6)</f>
        <v>0</v>
      </c>
    </row>
    <row r="7" spans="1:8" s="114" customFormat="1" ht="30">
      <c r="A7" s="2"/>
      <c r="B7" s="91" t="str">
        <f>'Методика оценки'!A35</f>
        <v>К1.5</v>
      </c>
      <c r="C7" s="90" t="str">
        <f>'Методика оценки'!C35</f>
        <v>Количество проведенных в ДОО конкурсов, выставок, открытых уроков, демонстрирующих достижения воспитанников, в отчетном году</v>
      </c>
      <c r="D7" s="135">
        <f>AVERAGE('Анализ данных (колич.)'!D7:K7)</f>
        <v>7</v>
      </c>
      <c r="E7" s="135">
        <f>MIN('Анализ данных (колич.)'!D7:K7)</f>
        <v>0</v>
      </c>
      <c r="F7" s="135">
        <f>MAX('Анализ данных (колич.)'!D7:K7)</f>
        <v>14</v>
      </c>
      <c r="G7" s="135">
        <f>MEDIAN('Анализ данных (колич.)'!D7:K7)</f>
        <v>6</v>
      </c>
      <c r="H7" s="135">
        <f>AVEDEV('Анализ данных (колич.)'!D7:K7)</f>
        <v>4.2857142857142856</v>
      </c>
    </row>
    <row r="8" spans="1:8" s="114" customFormat="1" ht="30">
      <c r="A8" s="2"/>
      <c r="B8" s="91" t="str">
        <f>'Методика оценки'!A39</f>
        <v>К1.6</v>
      </c>
      <c r="C8" s="90" t="str">
        <f>'Методика оценки'!C39</f>
        <v>Количество познавательных мероприятий, проведенных ДОО совместно с родителями воспитанников, в отчетном году</v>
      </c>
      <c r="D8" s="135">
        <f>AVERAGE('Анализ данных (колич.)'!D8:K8)</f>
        <v>4.375</v>
      </c>
      <c r="E8" s="135">
        <f>MIN('Анализ данных (колич.)'!D8:K8)</f>
        <v>0</v>
      </c>
      <c r="F8" s="135">
        <f>MAX('Анализ данных (колич.)'!D8:K8)</f>
        <v>10</v>
      </c>
      <c r="G8" s="135">
        <f>MEDIAN('Анализ данных (колич.)'!D8:K8)</f>
        <v>2.5</v>
      </c>
      <c r="H8" s="135">
        <f>AVEDEV('Анализ данных (колич.)'!D8:K8)</f>
        <v>3.21875</v>
      </c>
    </row>
    <row r="9" spans="1:8" s="114" customFormat="1" ht="30">
      <c r="A9" s="2"/>
      <c r="B9" s="91" t="str">
        <f>'Методика оценки'!A46</f>
        <v>К1.7</v>
      </c>
      <c r="C9" s="90" t="str">
        <f>'Методика оценки'!C46</f>
        <v>Количество разновидностей партнерских организаций, с которыми ДОО реализует совместные познавательные мероприятия</v>
      </c>
      <c r="D9" s="135">
        <f>AVERAGE('Анализ данных (колич.)'!D9:K9)</f>
        <v>1.1666666666666667</v>
      </c>
      <c r="E9" s="135">
        <f>MIN('Анализ данных (колич.)'!D9:K9)</f>
        <v>0</v>
      </c>
      <c r="F9" s="135">
        <f>MAX('Анализ данных (колич.)'!D9:K9)</f>
        <v>2</v>
      </c>
      <c r="G9" s="135">
        <f>MEDIAN('Анализ данных (колич.)'!D9:K9)</f>
        <v>1.5</v>
      </c>
      <c r="H9" s="135">
        <f>AVEDEV('Анализ данных (колич.)'!D9:K9)</f>
        <v>0.83333333333333337</v>
      </c>
    </row>
    <row r="10" spans="1:8" s="114" customFormat="1" ht="30">
      <c r="A10" s="2"/>
      <c r="B10" s="91" t="str">
        <f>'Методика оценки'!A51</f>
        <v>К1.8</v>
      </c>
      <c r="C10" s="86" t="str">
        <f>'Методика оценки'!C51</f>
        <v>Количество используемых в ДОО вариативных форм дошкольного образования в отчетном году</v>
      </c>
      <c r="D10" s="135">
        <f>AVERAGE('Анализ данных (колич.)'!D10:K10)</f>
        <v>3.1428571428571428</v>
      </c>
      <c r="E10" s="135">
        <f>MIN('Анализ данных (колич.)'!D10:K10)</f>
        <v>0</v>
      </c>
      <c r="F10" s="135">
        <f>MAX('Анализ данных (колич.)'!D10:K10)</f>
        <v>5</v>
      </c>
      <c r="G10" s="135">
        <f>MEDIAN('Анализ данных (колич.)'!D10:K10)</f>
        <v>4</v>
      </c>
      <c r="H10" s="135">
        <f>AVEDEV('Анализ данных (колич.)'!D10:K10)</f>
        <v>1.551020408163265</v>
      </c>
    </row>
    <row r="11" spans="1:8" s="114" customFormat="1" ht="60">
      <c r="A11" s="2"/>
      <c r="B11" s="91" t="str">
        <f>'Методика оценки'!A73</f>
        <v>К1.11</v>
      </c>
      <c r="C11" s="90" t="str">
        <f>'Методика оценки'!C73</f>
        <v>Количество предусмотренных ФГОС ДО парциальных программ по развитию детей, реализуемых в ДОО (физическое развитие, художественно-эстетическое развитие, речевое развитие, познавательное развитие,  социально-коммуникативное развитие)</v>
      </c>
      <c r="D11" s="135">
        <f>AVERAGE('Анализ данных (колич.)'!D11:K11)</f>
        <v>4.375</v>
      </c>
      <c r="E11" s="135">
        <f>MIN('Анализ данных (колич.)'!D11:K11)</f>
        <v>0</v>
      </c>
      <c r="F11" s="135">
        <f>MAX('Анализ данных (колич.)'!D11:K11)</f>
        <v>5</v>
      </c>
      <c r="G11" s="135">
        <f>MEDIAN('Анализ данных (колич.)'!D11:K11)</f>
        <v>5</v>
      </c>
      <c r="H11" s="135">
        <f>AVEDEV('Анализ данных (колич.)'!D11:K11)</f>
        <v>1.09375</v>
      </c>
    </row>
    <row r="12" spans="1:8" s="114" customFormat="1" ht="30">
      <c r="A12" s="2"/>
      <c r="B12" s="91" t="str">
        <f>'Методика оценки'!A83</f>
        <v>К2.1.</v>
      </c>
      <c r="C12" s="86" t="str">
        <f>'Методика оценки'!C83</f>
        <v>Среднее количество дней, пропущенных одним воспитанником ДОО по болезни, в отчётном году</v>
      </c>
      <c r="D12" s="135">
        <f>AVERAGE('Анализ данных (колич.)'!D12:K12)</f>
        <v>0.77481203481164274</v>
      </c>
      <c r="E12" s="135">
        <f>MIN('Анализ данных (колич.)'!D12:K12)</f>
        <v>0.16666666666666666</v>
      </c>
      <c r="F12" s="135">
        <f>MAX('Анализ данных (колич.)'!D12:K12)</f>
        <v>2.6666666666666665</v>
      </c>
      <c r="G12" s="135">
        <f>MEDIAN('Анализ данных (колич.)'!D12:K12)</f>
        <v>0.38205980066445183</v>
      </c>
      <c r="H12" s="135">
        <f>AVEDEV('Анализ данных (колич.)'!D12:K12)</f>
        <v>0.69592731592751189</v>
      </c>
    </row>
    <row r="13" spans="1:8" s="114" customFormat="1" ht="45">
      <c r="A13" s="2"/>
      <c r="B13" s="91" t="str">
        <f>'Методика оценки'!A88</f>
        <v>К2.2.</v>
      </c>
      <c r="C13" s="90" t="str">
        <f>'Методика оценки'!C88</f>
        <v>Количество несчастных случаев, отравлений и травм, полученных воспитанниками во время пребывания в ДОО (на 100 воcпитанников) в отчётном году</v>
      </c>
      <c r="D13" s="135">
        <f>AVERAGE('Анализ данных (колич.)'!D13:K13)</f>
        <v>0</v>
      </c>
      <c r="E13" s="135">
        <f>MIN('Анализ данных (колич.)'!D13:K13)</f>
        <v>0</v>
      </c>
      <c r="F13" s="135">
        <f>MAX('Анализ данных (колич.)'!D13:K13)</f>
        <v>0</v>
      </c>
      <c r="G13" s="135">
        <f>MEDIAN('Анализ данных (колич.)'!D13:K13)</f>
        <v>0</v>
      </c>
      <c r="H13" s="135">
        <f>AVEDEV('Анализ данных (колич.)'!D13:K13)</f>
        <v>0</v>
      </c>
    </row>
    <row r="14" spans="1:8" s="114" customFormat="1">
      <c r="A14" s="65"/>
      <c r="B14" s="111" t="str">
        <f>'Методика оценки'!A104</f>
        <v>К2.4.</v>
      </c>
      <c r="C14" s="86" t="str">
        <f>'Методика оценки'!C104</f>
        <v>Доля воспитанников, прошедших диспансеризацию в отчётном году</v>
      </c>
      <c r="D14" s="135">
        <f>AVERAGE('Анализ данных (колич.)'!D14:K14)</f>
        <v>96.592605493630558</v>
      </c>
      <c r="E14" s="135">
        <f>MIN('Анализ данных (колич.)'!D14:K14)</f>
        <v>59.895833333333336</v>
      </c>
      <c r="F14" s="135">
        <f>MAX('Анализ данных (колич.)'!D14:K14)</f>
        <v>116.66666666666667</v>
      </c>
      <c r="G14" s="135">
        <f>MEDIAN('Анализ данных (колич.)'!D14:K14)</f>
        <v>100</v>
      </c>
      <c r="H14" s="135">
        <f>AVEDEV('Анализ данных (колич.)'!D14:K14)</f>
        <v>9.2777584262208155</v>
      </c>
    </row>
    <row r="15" spans="1:8" s="114" customFormat="1" ht="45">
      <c r="A15" s="65"/>
      <c r="B15" s="86" t="str">
        <f>'Методика оценки'!A113</f>
        <v>К3.1.</v>
      </c>
      <c r="C15" s="86" t="str">
        <f>'Методика оценки'!C113</f>
        <v>Соотношение количества педагогических работников, педагогический стаж работы которых составляет до 5 лет, и количества педагогических работников, педагогический стаж работы которых составляет более 30 лет, в отчётном году</v>
      </c>
      <c r="D15" s="135">
        <f>AVERAGE('Анализ данных (колич.)'!D15:K15)</f>
        <v>16.190476190476193</v>
      </c>
      <c r="E15" s="135">
        <f>MIN('Анализ данных (колич.)'!D15:K15)</f>
        <v>0</v>
      </c>
      <c r="F15" s="135">
        <f>MAX('Анализ данных (колич.)'!D15:K15)</f>
        <v>50</v>
      </c>
      <c r="G15" s="135">
        <f>MEDIAN('Анализ данных (колич.)'!D15:K15)</f>
        <v>0</v>
      </c>
      <c r="H15" s="135">
        <f>AVEDEV('Анализ данных (колич.)'!D15:K15)</f>
        <v>19.319727891156464</v>
      </c>
    </row>
    <row r="16" spans="1:8" s="114" customFormat="1" ht="45">
      <c r="A16" s="65"/>
      <c r="B16" s="86" t="str">
        <f>'Методика оценки'!A120</f>
        <v>К3.2.</v>
      </c>
      <c r="C16" s="86" t="str">
        <f>'Методика оценки'!C120</f>
        <v>Доля педагогических работников ДОО, имеющих высшее образование педагогической направленности (от общего количества педагогических работников), в отчётном году</v>
      </c>
      <c r="D16" s="135">
        <f>AVERAGE('Анализ данных (колич.)'!D16:K16)</f>
        <v>46.261252636252635</v>
      </c>
      <c r="E16" s="135">
        <f>MIN('Анализ данных (колич.)'!D16:K16)</f>
        <v>14.285714285714285</v>
      </c>
      <c r="F16" s="135">
        <f>MAX('Анализ данных (колич.)'!D16:K16)</f>
        <v>88.888888888888886</v>
      </c>
      <c r="G16" s="135">
        <f>MEDIAN('Анализ данных (колич.)'!D16:K16)</f>
        <v>48.35164835164835</v>
      </c>
      <c r="H16" s="135">
        <f>AVEDEV('Анализ данных (колич.)'!D16:K16)</f>
        <v>19.725538350538347</v>
      </c>
    </row>
    <row r="17" spans="1:8" s="114" customFormat="1" ht="45">
      <c r="A17" s="65"/>
      <c r="B17" s="86" t="str">
        <f>'Методика оценки'!A125</f>
        <v>К3.3.</v>
      </c>
      <c r="C17" s="86" t="str">
        <f>'Методика оценки'!C125</f>
        <v>Количество педагогических работников, которым по результатам аттестации были присвоены высшая и первая квалификационные категории (от общего количества педагогических работников ДОО)</v>
      </c>
      <c r="D17" s="135">
        <f>AVERAGE('Анализ данных (колич.)'!D17:K17)</f>
        <v>1.8571428571428572</v>
      </c>
      <c r="E17" s="135">
        <f>MIN('Анализ данных (колич.)'!D17:K17)</f>
        <v>0</v>
      </c>
      <c r="F17" s="135">
        <f>MAX('Анализ данных (колич.)'!D17:K17)</f>
        <v>6</v>
      </c>
      <c r="G17" s="135">
        <f>MEDIAN('Анализ данных (колич.)'!D17:K17)</f>
        <v>1</v>
      </c>
      <c r="H17" s="135">
        <f>AVEDEV('Анализ данных (колич.)'!D17:K17)</f>
        <v>1.795918367346939</v>
      </c>
    </row>
    <row r="18" spans="1:8" s="114" customFormat="1" ht="60">
      <c r="A18" s="65"/>
      <c r="B18" s="86" t="str">
        <f>'Методика оценки'!A130</f>
        <v>К3.4.</v>
      </c>
      <c r="C18" s="86" t="str">
        <f>'Методика оценки'!C130</f>
        <v>Доля педагогических работников ДОО, прошедших за последние 5 лет повышение квалификации/профессиональную переподготовку по профилю педагогической деятельности деятельности (в общей численности педагогических работников), по состоянию на отчётный год</v>
      </c>
      <c r="D18" s="135">
        <f>AVERAGE('Анализ данных (колич.)'!D18:K18)</f>
        <v>61.53846153846154</v>
      </c>
      <c r="E18" s="135">
        <f>MIN('Анализ данных (колич.)'!D18:K18)</f>
        <v>61.53846153846154</v>
      </c>
      <c r="F18" s="135">
        <f>MAX('Анализ данных (колич.)'!D18:K18)</f>
        <v>61.53846153846154</v>
      </c>
      <c r="G18" s="135">
        <f>MEDIAN('Анализ данных (колич.)'!D18:K18)</f>
        <v>61.53846153846154</v>
      </c>
      <c r="H18" s="135">
        <f>AVEDEV('Анализ данных (колич.)'!D18:K18)</f>
        <v>0</v>
      </c>
    </row>
    <row r="19" spans="1:8" s="114" customFormat="1" ht="45">
      <c r="A19" s="65"/>
      <c r="B19" s="86" t="str">
        <f>'Методика оценки'!A135</f>
        <v>К3.5.</v>
      </c>
      <c r="C19" s="86" t="str">
        <f>'Методика оценки'!C135</f>
        <v>Доля педагогических работников ДОО, прошедших повышение квалификации по применению в образовательном процессе ФГОСов (в общей численности педагогических работников), по состоянию на отчётный год</v>
      </c>
      <c r="D19" s="135">
        <f>AVERAGE('Анализ данных (колич.)'!D19:K19)</f>
        <v>63.865016927516933</v>
      </c>
      <c r="E19" s="135">
        <f>MIN('Анализ данных (колич.)'!D19:K19)</f>
        <v>37.5</v>
      </c>
      <c r="F19" s="135">
        <f>MAX('Анализ данных (колич.)'!D19:K19)</f>
        <v>88</v>
      </c>
      <c r="G19" s="135">
        <f>MEDIAN('Анализ данных (колич.)'!D19:K19)</f>
        <v>64.102564102564102</v>
      </c>
      <c r="H19" s="135">
        <f>AVEDEV('Анализ данных (колич.)'!D19:K19)</f>
        <v>13.113338050838053</v>
      </c>
    </row>
    <row r="20" spans="1:8" s="114" customFormat="1" ht="135">
      <c r="A20" s="65"/>
      <c r="B20" s="86" t="str">
        <f>'Методика оценки'!A140</f>
        <v>К3.6.</v>
      </c>
      <c r="C20" s="86" t="str">
        <f>'Методика оценки'!C140</f>
        <v>Количество педагогических работников, имеющих награды и поощрения, почетные звания, ведомственные знаки отличия (К примеру, «Заслуженный учитель Российской Федерации», «Народный учитель Российской Федерации», «Заслуженный преподаватель», «Заслуженный работник профтехобразования», «Заслуженный мастер профтехобразования», «Заслуженный тренер», «Заслуженный работник физической культуры», «Заслуженный мастер спорта», «Заслуженный работник культуры», «Заслуженный деятель искусств», «Народный врач», «Отличник народного образования», «Почетный работник общего образования Российской Федерации»)</v>
      </c>
      <c r="D20" s="135">
        <f>AVERAGE('Анализ данных (колич.)'!D20:K20)</f>
        <v>4</v>
      </c>
      <c r="E20" s="135">
        <f>MIN('Анализ данных (колич.)'!D20:K20)</f>
        <v>0</v>
      </c>
      <c r="F20" s="135">
        <f>MAX('Анализ данных (колич.)'!D20:K20)</f>
        <v>16</v>
      </c>
      <c r="G20" s="135">
        <f>MEDIAN('Анализ данных (колич.)'!D20:K20)</f>
        <v>0</v>
      </c>
      <c r="H20" s="135">
        <f>AVEDEV('Анализ данных (колич.)'!D20:K20)</f>
        <v>5.75</v>
      </c>
    </row>
    <row r="21" spans="1:8" s="114" customFormat="1" ht="30">
      <c r="A21" s="65"/>
      <c r="B21" s="86" t="str">
        <f>'Методика оценки'!A149</f>
        <v>К3.8.</v>
      </c>
      <c r="C21" s="86" t="str">
        <f>'Методика оценки'!C149</f>
        <v>Доля открытых вакансий педагогических работников от общего числа педагогических ставок в ДОО</v>
      </c>
      <c r="D21" s="135">
        <f>AVERAGE('Анализ данных (колич.)'!D21:K21)</f>
        <v>0</v>
      </c>
      <c r="E21" s="135">
        <f>MIN('Анализ данных (колич.)'!D21:K21)</f>
        <v>0</v>
      </c>
      <c r="F21" s="135">
        <f>MAX('Анализ данных (колич.)'!D21:K21)</f>
        <v>0</v>
      </c>
      <c r="G21" s="135">
        <f>MEDIAN('Анализ данных (колич.)'!D21:K21)</f>
        <v>0</v>
      </c>
      <c r="H21" s="135">
        <f>AVEDEV('Анализ данных (колич.)'!D21:K21)</f>
        <v>0</v>
      </c>
    </row>
    <row r="22" spans="1:8" s="114" customFormat="1" ht="30">
      <c r="A22" s="65"/>
      <c r="B22" s="86" t="str">
        <f>'Методика оценки'!A154</f>
        <v>К3.9.</v>
      </c>
      <c r="C22" s="86" t="str">
        <f>'Методика оценки'!C154</f>
        <v>Количество педагогических работников ДОО, уволившихся в отчётном году по собственному желанию (за исключением лиц пенсионного возраста)</v>
      </c>
      <c r="D22" s="135">
        <f>AVERAGE('Анализ данных (колич.)'!D22:K22)</f>
        <v>0.7142857142857143</v>
      </c>
      <c r="E22" s="135">
        <f>MIN('Анализ данных (колич.)'!D22:K22)</f>
        <v>0</v>
      </c>
      <c r="F22" s="135">
        <f>MAX('Анализ данных (колич.)'!D22:K22)</f>
        <v>3</v>
      </c>
      <c r="G22" s="135">
        <f>MEDIAN('Анализ данных (колич.)'!D22:K22)</f>
        <v>0</v>
      </c>
      <c r="H22" s="135">
        <f>AVEDEV('Анализ данных (колич.)'!D22:K22)</f>
        <v>0.81632653061224492</v>
      </c>
    </row>
    <row r="23" spans="1:8" s="114" customFormat="1">
      <c r="A23" s="65"/>
      <c r="B23" s="86" t="str">
        <f>'Методика оценки'!A158</f>
        <v>К3.10.</v>
      </c>
      <c r="C23" s="86" t="str">
        <f>'Методика оценки'!C158</f>
        <v>Обеспеченность ДОО воспитателями:</v>
      </c>
      <c r="D23" s="135" t="e">
        <f>AVERAGE('Анализ данных (колич.)'!D23:K23)</f>
        <v>#VALUE!</v>
      </c>
      <c r="E23" s="135" t="e">
        <f>MIN('Анализ данных (колич.)'!D23:K23)</f>
        <v>#VALUE!</v>
      </c>
      <c r="F23" s="135" t="e">
        <f>MAX('Анализ данных (колич.)'!D23:K23)</f>
        <v>#VALUE!</v>
      </c>
      <c r="G23" s="135" t="e">
        <f>MEDIAN('Анализ данных (колич.)'!D23:K23)</f>
        <v>#VALUE!</v>
      </c>
      <c r="H23" s="135" t="e">
        <f>AVEDEV('Анализ данных (колич.)'!D23:K23)</f>
        <v>#VALUE!</v>
      </c>
    </row>
    <row r="24" spans="1:8" s="114" customFormat="1">
      <c r="A24" s="65"/>
      <c r="B24" s="86" t="str">
        <f>'Методика оценки'!A177</f>
        <v>К3.11.</v>
      </c>
      <c r="C24" s="86" t="str">
        <f>'Методика оценки'!C177</f>
        <v>Обеспеченность ДОО помощниками воспитателей:</v>
      </c>
      <c r="D24" s="135" t="e">
        <f>AVERAGE('Анализ данных (колич.)'!D24:K24)</f>
        <v>#VALUE!</v>
      </c>
      <c r="E24" s="135" t="e">
        <f>MIN('Анализ данных (колич.)'!D24:K24)</f>
        <v>#VALUE!</v>
      </c>
      <c r="F24" s="135" t="e">
        <f>MAX('Анализ данных (колич.)'!D24:K24)</f>
        <v>#VALUE!</v>
      </c>
      <c r="G24" s="135" t="e">
        <f>MEDIAN('Анализ данных (колич.)'!D24:K24)</f>
        <v>#VALUE!</v>
      </c>
      <c r="H24" s="135" t="e">
        <f>AVEDEV('Анализ данных (колич.)'!D24:K24)</f>
        <v>#VALUE!</v>
      </c>
    </row>
    <row r="25" spans="1:8" s="114" customFormat="1">
      <c r="A25" s="65"/>
      <c r="B25" s="86" t="str">
        <f>'Методика оценки'!A196</f>
        <v>К3.12.</v>
      </c>
      <c r="C25" s="86" t="str">
        <f>'Методика оценки'!C196</f>
        <v>Обеспеченность ДОО педагогами-психологами</v>
      </c>
      <c r="D25" s="135" t="e">
        <f>AVERAGE('Анализ данных (колич.)'!D25:K25)</f>
        <v>#VALUE!</v>
      </c>
      <c r="E25" s="135" t="e">
        <f>MIN('Анализ данных (колич.)'!D25:K25)</f>
        <v>#VALUE!</v>
      </c>
      <c r="F25" s="135" t="e">
        <f>MAX('Анализ данных (колич.)'!D25:K25)</f>
        <v>#VALUE!</v>
      </c>
      <c r="G25" s="135" t="e">
        <f>MEDIAN('Анализ данных (колич.)'!D25:K25)</f>
        <v>#VALUE!</v>
      </c>
      <c r="H25" s="135" t="e">
        <f>AVEDEV('Анализ данных (колич.)'!D25:K25)</f>
        <v>#VALUE!</v>
      </c>
    </row>
    <row r="26" spans="1:8" s="114" customFormat="1">
      <c r="A26" s="65"/>
      <c r="B26" s="86" t="str">
        <f>'Методика оценки'!A209</f>
        <v>К3.14.</v>
      </c>
      <c r="C26" s="86" t="str">
        <f>'Методика оценки'!C209</f>
        <v>Обеспеченность ДОО музыкальными руководителями</v>
      </c>
      <c r="D26" s="135" t="e">
        <f>AVERAGE('Анализ данных (колич.)'!D26:K26)</f>
        <v>#VALUE!</v>
      </c>
      <c r="E26" s="135" t="e">
        <f>MIN('Анализ данных (колич.)'!D26:K26)</f>
        <v>#VALUE!</v>
      </c>
      <c r="F26" s="135" t="e">
        <f>MAX('Анализ данных (колич.)'!D26:K26)</f>
        <v>#VALUE!</v>
      </c>
      <c r="G26" s="135" t="e">
        <f>MEDIAN('Анализ данных (колич.)'!D26:K26)</f>
        <v>#VALUE!</v>
      </c>
      <c r="H26" s="135" t="e">
        <f>AVEDEV('Анализ данных (колич.)'!D26:K26)</f>
        <v>#VALUE!</v>
      </c>
    </row>
    <row r="27" spans="1:8" s="114" customFormat="1">
      <c r="A27" s="65"/>
      <c r="B27" s="86" t="str">
        <f>'Методика оценки'!A213</f>
        <v>К3.15.</v>
      </c>
      <c r="C27" s="86" t="str">
        <f>'Методика оценки'!C213</f>
        <v>Обеспеченность ДОО инструкторами по физкультуре</v>
      </c>
      <c r="D27" s="135">
        <f>AVERAGE('Анализ данных (колич.)'!D27:K27)</f>
        <v>0.22988505747126434</v>
      </c>
      <c r="E27" s="135">
        <f>MIN('Анализ данных (колич.)'!D27:K27)</f>
        <v>0</v>
      </c>
      <c r="F27" s="135">
        <f>MAX('Анализ данных (колич.)'!D27:K27)</f>
        <v>1.8390804597701147</v>
      </c>
      <c r="G27" s="135">
        <f>MEDIAN('Анализ данных (колич.)'!D27:K27)</f>
        <v>0</v>
      </c>
      <c r="H27" s="135">
        <f>AVEDEV('Анализ данных (колич.)'!D27:K27)</f>
        <v>0.4022988505747126</v>
      </c>
    </row>
    <row r="28" spans="1:8" s="114" customFormat="1">
      <c r="A28" s="65"/>
      <c r="B28" s="86" t="str">
        <f>'Методика оценки'!A217</f>
        <v>К3.16.</v>
      </c>
      <c r="C28" s="86" t="str">
        <f>'Методика оценки'!C217</f>
        <v>Количество воспитанников в расчете на одного медицинского работника</v>
      </c>
      <c r="D28" s="135">
        <f>AVERAGE('Анализ данных (колич.)'!D28:K28)</f>
        <v>89.5</v>
      </c>
      <c r="E28" s="135">
        <f>MIN('Анализ данных (колич.)'!D28:K28)</f>
        <v>30</v>
      </c>
      <c r="F28" s="135">
        <f>MAX('Анализ данных (колич.)'!D28:K28)</f>
        <v>157</v>
      </c>
      <c r="G28" s="135">
        <f>MEDIAN('Анализ данных (колич.)'!D28:K28)</f>
        <v>85</v>
      </c>
      <c r="H28" s="135">
        <f>AVEDEV('Анализ данных (колич.)'!D28:K28)</f>
        <v>37.375</v>
      </c>
    </row>
    <row r="29" spans="1:8" s="114" customFormat="1" ht="30">
      <c r="A29" s="65"/>
      <c r="B29" s="86" t="str">
        <f>'Методика оценки'!A223</f>
        <v>К4.1.</v>
      </c>
      <c r="C29" s="86" t="str">
        <f>'Методика оценки'!C223</f>
        <v>Количество нештатных и аварийных ситуаций техногенного характера, возникших на территории ДОО (пожар, обрушение конструкций и т.п.)</v>
      </c>
      <c r="D29" s="135">
        <f>AVERAGE('Анализ данных (колич.)'!D29:K29)</f>
        <v>0</v>
      </c>
      <c r="E29" s="135">
        <f>MIN('Анализ данных (колич.)'!D29:K29)</f>
        <v>0</v>
      </c>
      <c r="F29" s="135">
        <f>MAX('Анализ данных (колич.)'!D29:K29)</f>
        <v>0</v>
      </c>
      <c r="G29" s="135">
        <f>MEDIAN('Анализ данных (колич.)'!D29:K29)</f>
        <v>0</v>
      </c>
      <c r="H29" s="135">
        <f>AVEDEV('Анализ данных (колич.)'!D29:K29)</f>
        <v>0</v>
      </c>
    </row>
    <row r="30" spans="1:8" s="114" customFormat="1">
      <c r="A30" s="65"/>
      <c r="B30" s="86" t="str">
        <f>'Методика оценки'!A257</f>
        <v>К4.12.</v>
      </c>
      <c r="C30" s="86" t="str">
        <f>'Методика оценки'!C257</f>
        <v>Количество персональных компьютеров, доступных для использования детьми</v>
      </c>
      <c r="D30" s="135">
        <f>AVERAGE('Анализ данных (колич.)'!D30:K30)</f>
        <v>1.25</v>
      </c>
      <c r="E30" s="135">
        <f>MIN('Анализ данных (колич.)'!D30:K30)</f>
        <v>0</v>
      </c>
      <c r="F30" s="135">
        <f>MAX('Анализ данных (колич.)'!D30:K30)</f>
        <v>2</v>
      </c>
      <c r="G30" s="135">
        <f>MEDIAN('Анализ данных (колич.)'!D30:K30)</f>
        <v>1.5</v>
      </c>
      <c r="H30" s="135">
        <f>AVEDEV('Анализ данных (колич.)'!D30:K30)</f>
        <v>0.75</v>
      </c>
    </row>
    <row r="31" spans="1:8" s="114" customFormat="1" ht="27.75" customHeight="1">
      <c r="A31" s="65"/>
      <c r="B31" s="86" t="str">
        <f>'Методика оценки'!A267</f>
        <v>К4.15.</v>
      </c>
      <c r="C31" s="86" t="str">
        <f>'Методика оценки'!C267</f>
        <v>Площадь групповой (игровой) комнаты в расчете на одного воспитанника</v>
      </c>
      <c r="D31" s="135">
        <f>AVERAGE('Анализ данных (колич.)'!D31:K31)</f>
        <v>0.74625811869283665</v>
      </c>
      <c r="E31" s="135">
        <f>MIN('Анализ данных (колич.)'!D31:K31)</f>
        <v>0.15923566878980891</v>
      </c>
      <c r="F31" s="135">
        <f>MAX('Анализ данных (колич.)'!D31:K31)</f>
        <v>1.5294117647058822</v>
      </c>
      <c r="G31" s="135">
        <f>MEDIAN('Анализ данных (колич.)'!D31:K31)</f>
        <v>0.72072072072072069</v>
      </c>
      <c r="H31" s="135">
        <f>AVEDEV('Анализ данных (колич.)'!D31:K31)</f>
        <v>0.39262259294115415</v>
      </c>
    </row>
    <row r="32" spans="1:8" s="114" customFormat="1" ht="60">
      <c r="A32" s="65"/>
      <c r="B32" s="86" t="str">
        <f>'Методика оценки'!A271</f>
        <v>К4.16.</v>
      </c>
      <c r="C32" s="86" t="str">
        <f>'Методика оценки'!C271</f>
        <v>Площадь дополнительных помещений для занятий с детьми, предназначенных для поочередного использования всеми или несколькими детскими группами (музыкальный зал, физкультурный зал, бассейн, кабинет логопеда и др.), на одного ребёнка</v>
      </c>
      <c r="D32" s="135">
        <f>AVERAGE('Анализ данных (колич.)'!D32:K32)</f>
        <v>4.1666666666666666E-3</v>
      </c>
      <c r="E32" s="135">
        <f>MIN('Анализ данных (колич.)'!D32:K32)</f>
        <v>0</v>
      </c>
      <c r="F32" s="135">
        <f>MAX('Анализ данных (колич.)'!D32:K32)</f>
        <v>3.3333333333333333E-2</v>
      </c>
      <c r="G32" s="135">
        <f>MEDIAN('Анализ данных (колич.)'!D32:K32)</f>
        <v>0</v>
      </c>
      <c r="H32" s="135">
        <f>AVEDEV('Анализ данных (колич.)'!D32:K32)</f>
        <v>7.2916666666666668E-3</v>
      </c>
    </row>
    <row r="33" spans="1:8" s="114" customFormat="1">
      <c r="A33" s="65"/>
      <c r="B33" s="86" t="str">
        <f>'Методика оценки'!A283</f>
        <v>К4.20.</v>
      </c>
      <c r="C33" s="86" t="str">
        <f>'Методика оценки'!C283</f>
        <v>Доля детей, пользующихся услугами бассейна</v>
      </c>
      <c r="D33" s="135">
        <f>AVERAGE('Анализ данных (колич.)'!D33:K33)</f>
        <v>0</v>
      </c>
      <c r="E33" s="135">
        <f>MIN('Анализ данных (колич.)'!D33:K33)</f>
        <v>0</v>
      </c>
      <c r="F33" s="135">
        <f>MAX('Анализ данных (колич.)'!D33:K33)</f>
        <v>0</v>
      </c>
      <c r="G33" s="135">
        <f>MEDIAN('Анализ данных (колич.)'!D33:K33)</f>
        <v>0</v>
      </c>
      <c r="H33" s="135">
        <f>AVEDEV('Анализ данных (колич.)'!D33:K33)</f>
        <v>0</v>
      </c>
    </row>
    <row r="34" spans="1:8" s="114" customFormat="1" ht="45">
      <c r="A34" s="65"/>
      <c r="B34" s="86" t="str">
        <f>'Методика оценки'!A323</f>
        <v>К5.1.</v>
      </c>
      <c r="C34" s="86" t="str">
        <f>'Методика оценки'!C323</f>
        <v>Отношение среднемесячной заработной платы педагогических работников ДОО к среднемесячной заработной плате в сфере дошкольного образования в субъекте РФ (по государственным и муниципальным ДОО)</v>
      </c>
      <c r="D34" s="135">
        <f>AVERAGE('Анализ данных (колич.)'!D34:K34)</f>
        <v>1</v>
      </c>
      <c r="E34" s="135">
        <f>MIN('Анализ данных (колич.)'!D34:K34)</f>
        <v>1</v>
      </c>
      <c r="F34" s="135">
        <f>MAX('Анализ данных (колич.)'!D34:K34)</f>
        <v>1</v>
      </c>
      <c r="G34" s="135">
        <f>MEDIAN('Анализ данных (колич.)'!D34:K34)</f>
        <v>1</v>
      </c>
      <c r="H34" s="135">
        <f>AVEDEV('Анализ данных (колич.)'!D34:K34)</f>
        <v>0</v>
      </c>
    </row>
    <row r="35" spans="1:8" s="114" customFormat="1" ht="30">
      <c r="A35" s="65"/>
      <c r="B35" s="86" t="str">
        <f>'Методика оценки'!A327</f>
        <v>К5.2.</v>
      </c>
      <c r="C35" s="86" t="str">
        <f>'Методика оценки'!C327</f>
        <v>Отношение среднего размера родительской платы за услуги ДОО к среднему размеру родительской платы за услуги ДОО в Чеченской Республике</v>
      </c>
      <c r="D35" s="135">
        <f>AVERAGE('Анализ данных (колич.)'!D35:K35)</f>
        <v>0.93749999999999989</v>
      </c>
      <c r="E35" s="135">
        <f>MIN('Анализ данных (колич.)'!D35:K35)</f>
        <v>0.66666666666666663</v>
      </c>
      <c r="F35" s="135">
        <f>MAX('Анализ данных (колич.)'!D35:K35)</f>
        <v>1</v>
      </c>
      <c r="G35" s="135">
        <f>MEDIAN('Анализ данных (колич.)'!D35:K35)</f>
        <v>1</v>
      </c>
      <c r="H35" s="135">
        <f>AVEDEV('Анализ данных (колич.)'!D35:K35)</f>
        <v>9.3750000000000056E-2</v>
      </c>
    </row>
    <row r="36" spans="1:8" s="114" customFormat="1">
      <c r="A36" s="65"/>
      <c r="B36" s="86" t="str">
        <f>'Методика оценки'!A331</f>
        <v>К5.3.</v>
      </c>
      <c r="C36" s="86" t="str">
        <f>'Методика оценки'!C331</f>
        <v>Средние расходы на обеспечение образовательного процесса на 1 воспитанника</v>
      </c>
      <c r="D36" s="135">
        <f>AVERAGE('Анализ данных (колич.)'!D36:K36)</f>
        <v>15993.493595930771</v>
      </c>
      <c r="E36" s="135">
        <f>MIN('Анализ данных (колич.)'!D36:K36)</f>
        <v>3011.7117117117118</v>
      </c>
      <c r="F36" s="135">
        <f>MAX('Анализ данных (колич.)'!D36:K36)</f>
        <v>84540.08</v>
      </c>
      <c r="G36" s="135">
        <f>MEDIAN('Анализ данных (колич.)'!D36:K36)</f>
        <v>5398.166938231373</v>
      </c>
      <c r="H36" s="135">
        <f>AVEDEV('Анализ данных (колич.)'!D36:K36)</f>
        <v>17136.64660101731</v>
      </c>
    </row>
    <row r="37" spans="1:8" s="114" customFormat="1">
      <c r="A37" s="65"/>
      <c r="B37" s="111" t="str">
        <f>'Методика оценки'!A335</f>
        <v>К5.4.</v>
      </c>
      <c r="C37" s="111" t="str">
        <f>'Методика оценки'!C335</f>
        <v>Объем платных услуг на 1 воспитанника</v>
      </c>
      <c r="D37" s="135">
        <f>AVERAGE('Анализ данных (колич.)'!D37:K37)</f>
        <v>0</v>
      </c>
      <c r="E37" s="135">
        <f>MIN('Анализ данных (колич.)'!D37:K37)</f>
        <v>0</v>
      </c>
      <c r="F37" s="135">
        <f>MAX('Анализ данных (колич.)'!D37:K37)</f>
        <v>0</v>
      </c>
      <c r="G37" s="135">
        <f>MEDIAN('Анализ данных (колич.)'!D37:K37)</f>
        <v>0</v>
      </c>
      <c r="H37" s="135">
        <f>AVEDEV('Анализ данных (колич.)'!D37:K37)</f>
        <v>0</v>
      </c>
    </row>
    <row r="38" spans="1:8" s="114" customFormat="1">
      <c r="A38" s="65"/>
      <c r="B38" s="111" t="str">
        <f>'Методика оценки'!A396</f>
        <v>К6.11.</v>
      </c>
      <c r="C38" s="86" t="str">
        <f>'Методика оценки'!C396</f>
        <v>Количество используемых дополнительных форм информирования родителей</v>
      </c>
      <c r="D38" s="135">
        <f>AVERAGE('Анализ данных (колич.)'!D38:K38)</f>
        <v>5.625</v>
      </c>
      <c r="E38" s="135">
        <f>MIN('Анализ данных (колич.)'!D38:K38)</f>
        <v>1</v>
      </c>
      <c r="F38" s="135">
        <f>MAX('Анализ данных (колич.)'!D38:K38)</f>
        <v>8</v>
      </c>
      <c r="G38" s="135">
        <f>MEDIAN('Анализ данных (колич.)'!D38:K38)</f>
        <v>6</v>
      </c>
      <c r="H38" s="135">
        <f>AVEDEV('Анализ данных (колич.)'!D38:K38)</f>
        <v>1.3125</v>
      </c>
    </row>
    <row r="39" spans="1:8" s="114" customFormat="1">
      <c r="A39" s="65"/>
      <c r="B39" s="111" t="str">
        <f>'Методика оценки'!A430</f>
        <v>К7.7.</v>
      </c>
      <c r="C39" s="86" t="str">
        <f>'Методика оценки'!C430</f>
        <v>Доля сотрудников ДОО, переведенных на эффективный контракт</v>
      </c>
      <c r="D39" s="135">
        <f>AVERAGE('Анализ данных (колич.)'!D39:K39)</f>
        <v>0</v>
      </c>
      <c r="E39" s="135">
        <f>MIN('Анализ данных (колич.)'!D39:K39)</f>
        <v>0</v>
      </c>
      <c r="F39" s="135">
        <f>MAX('Анализ данных (колич.)'!D39:K39)</f>
        <v>0</v>
      </c>
      <c r="G39" s="135">
        <f>MEDIAN('Анализ данных (колич.)'!D39:K39)</f>
        <v>0</v>
      </c>
      <c r="H39" s="135">
        <f>AVEDEV('Анализ данных (колич.)'!D39:K39)</f>
        <v>0</v>
      </c>
    </row>
    <row r="40" spans="1:8" s="114" customFormat="1">
      <c r="A40" s="65"/>
      <c r="B40" s="111" t="str">
        <f>'Методика оценки'!A435</f>
        <v>К7.8.</v>
      </c>
      <c r="C40" s="86" t="str">
        <f>'Методика оценки'!C435</f>
        <v>Доля кредиторской задолженности в общей сумме расходов</v>
      </c>
      <c r="D40" s="135">
        <f>AVERAGE('Анализ данных (колич.)'!D40:K40)</f>
        <v>0</v>
      </c>
      <c r="E40" s="135">
        <f>MIN('Анализ данных (колич.)'!D40:K40)</f>
        <v>0</v>
      </c>
      <c r="F40" s="135">
        <f>MAX('Анализ данных (колич.)'!D40:K40)</f>
        <v>0</v>
      </c>
      <c r="G40" s="135">
        <f>MEDIAN('Анализ данных (колич.)'!D40:K40)</f>
        <v>0</v>
      </c>
      <c r="H40" s="135">
        <f>AVEDEV('Анализ данных (колич.)'!D40:K40)</f>
        <v>0</v>
      </c>
    </row>
    <row r="41" spans="1:8" s="114" customFormat="1">
      <c r="A41" s="65"/>
      <c r="B41" s="111" t="str">
        <f>'Методика оценки'!A440</f>
        <v>К7.9.</v>
      </c>
      <c r="C41" s="86" t="str">
        <f>'Методика оценки'!C440</f>
        <v>Доля просроченной кредиторской задолженности в общей сумме расходов</v>
      </c>
      <c r="D41" s="135">
        <f>AVERAGE('Анализ данных (колич.)'!D41:K41)</f>
        <v>0</v>
      </c>
      <c r="E41" s="135">
        <f>MIN('Анализ данных (колич.)'!D41:K41)</f>
        <v>0</v>
      </c>
      <c r="F41" s="135">
        <f>MAX('Анализ данных (колич.)'!D41:K41)</f>
        <v>0</v>
      </c>
      <c r="G41" s="135">
        <f>MEDIAN('Анализ данных (колич.)'!D41:K41)</f>
        <v>0</v>
      </c>
      <c r="H41" s="135">
        <f>AVEDEV('Анализ данных (колич.)'!D41:K41)</f>
        <v>0</v>
      </c>
    </row>
    <row r="42" spans="1:8" s="114" customFormat="1" ht="45">
      <c r="A42" s="65"/>
      <c r="B42" s="111" t="str">
        <f>'Методика оценки'!A444</f>
        <v>К7.10.</v>
      </c>
      <c r="C42" s="86" t="str">
        <f>'Методика оценки'!C444</f>
        <v>Доля выполненных на 100% показателей, характеризующих качество и объём предоставления услуги в рамках государственного (муниципального) задания (в общем объёме таких показателей)</v>
      </c>
      <c r="D42" s="135">
        <f>AVERAGE('Анализ данных (колич.)'!D42:K42)</f>
        <v>83.875</v>
      </c>
      <c r="E42" s="135">
        <f>MIN('Анализ данных (колич.)'!D42:K42)</f>
        <v>1</v>
      </c>
      <c r="F42" s="135">
        <f>MAX('Анализ данных (колич.)'!D42:K42)</f>
        <v>100</v>
      </c>
      <c r="G42" s="135">
        <f>MEDIAN('Анализ данных (колич.)'!D42:K42)</f>
        <v>95</v>
      </c>
      <c r="H42" s="135">
        <f>AVEDEV('Анализ данных (колич.)'!D42:K42)</f>
        <v>20.71875</v>
      </c>
    </row>
    <row r="43" spans="1:8" s="114" customFormat="1">
      <c r="A43" s="65"/>
      <c r="B43" s="111" t="str">
        <f>'Методика оценки'!A447</f>
        <v>К7.11.</v>
      </c>
      <c r="C43" s="86" t="str">
        <f>'Методика оценки'!C447</f>
        <v xml:space="preserve">Количество предписаний надзорных органов </v>
      </c>
      <c r="D43" s="135">
        <f>AVERAGE('Анализ данных (колич.)'!D43:K43)</f>
        <v>1.5</v>
      </c>
      <c r="E43" s="135">
        <f>MIN('Анализ данных (колич.)'!D43:K43)</f>
        <v>0</v>
      </c>
      <c r="F43" s="135">
        <f>MAX('Анализ данных (колич.)'!D43:K43)</f>
        <v>2</v>
      </c>
      <c r="G43" s="135">
        <f>MEDIAN('Анализ данных (колич.)'!D43:K43)</f>
        <v>2</v>
      </c>
      <c r="H43" s="135">
        <f>AVEDEV('Анализ данных (колич.)'!D43:K43)</f>
        <v>0.75</v>
      </c>
    </row>
    <row r="44" spans="1:8" s="114" customFormat="1" ht="30">
      <c r="A44" s="65"/>
      <c r="B44" s="111" t="str">
        <f>'Методика оценки'!A451</f>
        <v>К7.12.</v>
      </c>
      <c r="C44" s="86" t="str">
        <f>'Методика оценки'!C451</f>
        <v xml:space="preserve">Количество зарегистрированных  жалоб на деятельность ДОО со стороны родителей воспитанников </v>
      </c>
      <c r="D44" s="135">
        <f>AVERAGE('Анализ данных (колич.)'!D44:K44)</f>
        <v>0</v>
      </c>
      <c r="E44" s="135">
        <f>MIN('Анализ данных (колич.)'!D44:K44)</f>
        <v>0</v>
      </c>
      <c r="F44" s="135">
        <f>MAX('Анализ данных (колич.)'!D44:K44)</f>
        <v>0</v>
      </c>
      <c r="G44" s="135">
        <f>MEDIAN('Анализ данных (колич.)'!D44:K44)</f>
        <v>0</v>
      </c>
      <c r="H44" s="135">
        <f>AVEDEV('Анализ данных (колич.)'!D44:K44)</f>
        <v>0</v>
      </c>
    </row>
  </sheetData>
  <autoFilter ref="A4:C4"/>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sheetPr>
    <tabColor theme="0" tint="-0.34998626667073579"/>
  </sheetPr>
  <dimension ref="A1:K171"/>
  <sheetViews>
    <sheetView topLeftCell="B1" zoomScale="70" zoomScaleNormal="70" workbookViewId="0">
      <selection activeCell="C3" sqref="C3"/>
    </sheetView>
  </sheetViews>
  <sheetFormatPr defaultColWidth="9.140625" defaultRowHeight="15"/>
  <cols>
    <col min="1" max="1" width="5.5703125" style="44" customWidth="1"/>
    <col min="2" max="2" width="80" style="93" customWidth="1"/>
    <col min="3" max="3" width="10" style="97" bestFit="1" customWidth="1"/>
    <col min="4" max="8" width="15.140625" style="78" customWidth="1"/>
    <col min="9" max="11" width="15.140625" style="1" customWidth="1"/>
    <col min="12" max="16384" width="9.140625" style="1"/>
  </cols>
  <sheetData>
    <row r="1" spans="1:11" ht="22.5">
      <c r="A1" s="88" t="s">
        <v>23</v>
      </c>
      <c r="B1" s="148" t="s">
        <v>755</v>
      </c>
      <c r="C1" s="94"/>
      <c r="I1" s="98"/>
      <c r="J1" s="98"/>
      <c r="K1" s="98"/>
    </row>
    <row r="3" spans="1:11" ht="85.5">
      <c r="A3" s="119"/>
      <c r="B3" s="102" t="s">
        <v>24</v>
      </c>
      <c r="C3" s="110"/>
      <c r="D3" s="134" t="str">
        <f>'ИИД (Отч.)'!D3</f>
        <v>МБДОУ «Детский сад № 1 «Ангелочки» с. Ножай-Юрт»</v>
      </c>
      <c r="E3" s="134" t="str">
        <f>'ИИД (Отч.)'!E3</f>
        <v>МБДОУ «Детский сад № 2 «Солнышко» с. Ножай-Юрт»</v>
      </c>
      <c r="F3" s="134" t="str">
        <f>'ИИД (Отч.)'!F3</f>
        <v>МБДОУ «Детский сад с. Аллерой»</v>
      </c>
      <c r="G3" s="134" t="str">
        <f>'ИИД (Отч.)'!G3</f>
        <v>МБДОУ «Детский сад «Ласточки» с. Галайты»</v>
      </c>
      <c r="H3" s="134" t="str">
        <f>'ИИД (Отч.)'!H3</f>
        <v>МБДОУ «Детский сад с. Зандак»</v>
      </c>
      <c r="I3" s="134" t="str">
        <f>'ИИД (Отч.)'!I3</f>
        <v>МБДОУ «Детский сад «Солнышко» с. Саясан»</v>
      </c>
      <c r="J3" s="134" t="str">
        <f>'ИИД (Отч.)'!J3</f>
        <v>МБДОУ «Детский сад «Теремок» с. Мескеты»</v>
      </c>
      <c r="K3" s="134" t="str">
        <f>'ИИД (Отч.)'!K3</f>
        <v>МБДОУ «Детский сад «Малышка» с. Энгеной»</v>
      </c>
    </row>
    <row r="4" spans="1:11">
      <c r="A4" s="45"/>
      <c r="B4" s="90"/>
      <c r="C4" s="95"/>
      <c r="D4" s="4"/>
      <c r="E4" s="4"/>
      <c r="F4" s="4"/>
      <c r="G4" s="4"/>
      <c r="H4" s="4"/>
      <c r="I4" s="4"/>
      <c r="J4" s="4"/>
      <c r="K4" s="4"/>
    </row>
    <row r="5" spans="1:11">
      <c r="A5" s="91" t="s">
        <v>4</v>
      </c>
      <c r="B5" s="90" t="str">
        <f>'Методика оценки'!K12</f>
        <v>Наличие бесплатного дополнительного образования в ДОО в отчетном году</v>
      </c>
      <c r="C5" s="95" t="s">
        <v>12</v>
      </c>
      <c r="D5" s="74" t="str">
        <f>IF('ИИД (Отч.)'!D6="","",'ИИД (Отч.)'!D6)</f>
        <v>нет</v>
      </c>
      <c r="E5" s="74" t="str">
        <f>IF('ИИД (Отч.)'!E6="","",'ИИД (Отч.)'!E6)</f>
        <v>нет</v>
      </c>
      <c r="F5" s="74" t="str">
        <f>IF('ИИД (Отч.)'!F6="","",'ИИД (Отч.)'!F6)</f>
        <v>нет</v>
      </c>
      <c r="G5" s="74" t="str">
        <f>IF('ИИД (Отч.)'!G6="","",'ИИД (Отч.)'!G6)</f>
        <v>нет</v>
      </c>
      <c r="H5" s="74" t="str">
        <f>IF('ИИД (Отч.)'!H6="","",'ИИД (Отч.)'!H6)</f>
        <v>нет</v>
      </c>
      <c r="I5" s="74" t="str">
        <f>IF('ИИД (Отч.)'!I6="","",'ИИД (Отч.)'!I6)</f>
        <v>нет</v>
      </c>
      <c r="J5" s="74" t="str">
        <f>IF('ИИД (Отч.)'!J6="","",'ИИД (Отч.)'!J6)</f>
        <v xml:space="preserve">да </v>
      </c>
      <c r="K5" s="74" t="str">
        <f>IF('ИИД (Отч.)'!K6="","",'ИИД (Отч.)'!K6)</f>
        <v>нет</v>
      </c>
    </row>
    <row r="6" spans="1:11" ht="45">
      <c r="A6" s="91" t="s">
        <v>74</v>
      </c>
      <c r="B6" s="90" t="str">
        <f>'Методика оценки'!K65</f>
        <v>Наличие реализуемых в отчетном году собственных авторских образовательных программ ДОО, отмеченных всероссийскими, окружными, региональными или муниципальными наградами</v>
      </c>
      <c r="C6" s="95" t="s">
        <v>88</v>
      </c>
      <c r="D6" s="74" t="str">
        <f>IF('ИИД (Отч.)'!D14="","",'ИИД (Отч.)'!D14)</f>
        <v>да</v>
      </c>
      <c r="E6" s="74" t="str">
        <f>IF('ИИД (Отч.)'!E14="","",'ИИД (Отч.)'!E14)</f>
        <v>нет</v>
      </c>
      <c r="F6" s="74" t="str">
        <f>IF('ИИД (Отч.)'!F14="","",'ИИД (Отч.)'!F14)</f>
        <v>да</v>
      </c>
      <c r="G6" s="74" t="str">
        <f>IF('ИИД (Отч.)'!G14="","",'ИИД (Отч.)'!G14)</f>
        <v>нет</v>
      </c>
      <c r="H6" s="74" t="str">
        <f>IF('ИИД (Отч.)'!H14="","",'ИИД (Отч.)'!H14)</f>
        <v>да</v>
      </c>
      <c r="I6" s="74" t="str">
        <f>IF('ИИД (Отч.)'!I14="","",'ИИД (Отч.)'!I14)</f>
        <v>да</v>
      </c>
      <c r="J6" s="74" t="str">
        <f>IF('ИИД (Отч.)'!J14="","",'ИИД (Отч.)'!J14)</f>
        <v>нет</v>
      </c>
      <c r="K6" s="74" t="str">
        <f>IF('ИИД (Отч.)'!K14="","",'ИИД (Отч.)'!K14)</f>
        <v>нет</v>
      </c>
    </row>
    <row r="7" spans="1:11" ht="30">
      <c r="A7" s="91" t="s">
        <v>76</v>
      </c>
      <c r="B7" s="90" t="str">
        <f>'Методика оценки'!K70</f>
        <v>Наличие специализированных методик работы с разновозрастными группами (зафиксированных в образовательной программе ДОО)</v>
      </c>
      <c r="C7" s="95" t="s">
        <v>90</v>
      </c>
      <c r="D7" s="74" t="str">
        <f>IF('ИИД (Отч.)'!D16="","",'ИИД (Отч.)'!D16)</f>
        <v>да</v>
      </c>
      <c r="E7" s="74" t="str">
        <f>IF('ИИД (Отч.)'!E16="","",'ИИД (Отч.)'!E16)</f>
        <v>да</v>
      </c>
      <c r="F7" s="74" t="str">
        <f>IF('ИИД (Отч.)'!F16="","",'ИИД (Отч.)'!F16)</f>
        <v>да</v>
      </c>
      <c r="G7" s="74" t="str">
        <f>IF('ИИД (Отч.)'!G16="","",'ИИД (Отч.)'!G16)</f>
        <v>да</v>
      </c>
      <c r="H7" s="74" t="str">
        <f>IF('ИИД (Отч.)'!H16="","",'ИИД (Отч.)'!H16)</f>
        <v>да</v>
      </c>
      <c r="I7" s="74" t="str">
        <f>IF('ИИД (Отч.)'!I16="","",'ИИД (Отч.)'!I16)</f>
        <v>да</v>
      </c>
      <c r="J7" s="74" t="str">
        <f>IF('ИИД (Отч.)'!J16="","",'ИИД (Отч.)'!J16)</f>
        <v>нет</v>
      </c>
      <c r="K7" s="74" t="str">
        <f>IF('ИИД (Отч.)'!K16="","",'ИИД (Отч.)'!K16)</f>
        <v>нет</v>
      </c>
    </row>
    <row r="8" spans="1:11" ht="45">
      <c r="A8" s="91" t="s">
        <v>78</v>
      </c>
      <c r="B8" s="90" t="str">
        <f>'Методика оценки'!K79</f>
        <v>Наличие системы диагностики развития (знаний, умений, навыков) воспитанников или системы мониторинга достижения воспитанниками  планируемых целевых ориентиров</v>
      </c>
      <c r="C8" s="95" t="s">
        <v>92</v>
      </c>
      <c r="D8" s="74" t="str">
        <f>IF('ИИД (Отч.)'!D18="","",'ИИД (Отч.)'!D18)</f>
        <v>да</v>
      </c>
      <c r="E8" s="74" t="str">
        <f>IF('ИИД (Отч.)'!E18="","",'ИИД (Отч.)'!E18)</f>
        <v>да</v>
      </c>
      <c r="F8" s="74" t="str">
        <f>IF('ИИД (Отч.)'!F18="","",'ИИД (Отч.)'!F18)</f>
        <v>да</v>
      </c>
      <c r="G8" s="74" t="str">
        <f>IF('ИИД (Отч.)'!G18="","",'ИИД (Отч.)'!G18)</f>
        <v>да</v>
      </c>
      <c r="H8" s="74" t="str">
        <f>IF('ИИД (Отч.)'!H18="","",'ИИД (Отч.)'!H18)</f>
        <v>да</v>
      </c>
      <c r="I8" s="74" t="str">
        <f>IF('ИИД (Отч.)'!I18="","",'ИИД (Отч.)'!I18)</f>
        <v>да</v>
      </c>
      <c r="J8" s="74" t="str">
        <f>IF('ИИД (Отч.)'!J18="","",'ИИД (Отч.)'!J18)</f>
        <v xml:space="preserve">да </v>
      </c>
      <c r="K8" s="74" t="str">
        <f>IF('ИИД (Отч.)'!K18="","",'ИИД (Отч.)'!K18)</f>
        <v>да</v>
      </c>
    </row>
    <row r="9" spans="1:11">
      <c r="A9" s="91" t="s">
        <v>80</v>
      </c>
      <c r="B9" s="90" t="str">
        <f>'Методика оценки'!K101</f>
        <v>Наличие сторожа (охранника) в дневное время</v>
      </c>
      <c r="C9" s="95" t="s">
        <v>95</v>
      </c>
      <c r="D9" s="74" t="str">
        <f>IF('ИИД (Отч.)'!D21="","",'ИИД (Отч.)'!D21)</f>
        <v>да</v>
      </c>
      <c r="E9" s="74" t="str">
        <f>IF('ИИД (Отч.)'!E21="","",'ИИД (Отч.)'!E21)</f>
        <v>да</v>
      </c>
      <c r="F9" s="74" t="str">
        <f>IF('ИИД (Отч.)'!F21="","",'ИИД (Отч.)'!F21)</f>
        <v>да</v>
      </c>
      <c r="G9" s="74" t="str">
        <f>IF('ИИД (Отч.)'!G21="","",'ИИД (Отч.)'!G21)</f>
        <v>да</v>
      </c>
      <c r="H9" s="74" t="str">
        <f>IF('ИИД (Отч.)'!H21="","",'ИИД (Отч.)'!H21)</f>
        <v>да</v>
      </c>
      <c r="I9" s="74" t="str">
        <f>IF('ИИД (Отч.)'!I21="","",'ИИД (Отч.)'!I21)</f>
        <v>да</v>
      </c>
      <c r="J9" s="74" t="str">
        <f>IF('ИИД (Отч.)'!J21="","",'ИИД (Отч.)'!J21)</f>
        <v xml:space="preserve">да </v>
      </c>
      <c r="K9" s="74" t="str">
        <f>IF('ИИД (Отч.)'!K21="","",'ИИД (Отч.)'!K21)</f>
        <v>да</v>
      </c>
    </row>
    <row r="10" spans="1:11" ht="30">
      <c r="A10" s="91" t="s">
        <v>82</v>
      </c>
      <c r="B10" s="90" t="str">
        <f>'Методика оценки'!K109</f>
        <v>Ведение индивидуальных карт психофизического здоровья детей психологом и медицинскими работниками</v>
      </c>
      <c r="C10" s="95" t="s">
        <v>97</v>
      </c>
      <c r="D10" s="74" t="str">
        <f>IF('ИИД (Отч.)'!D23="","",'ИИД (Отч.)'!D23)</f>
        <v>да</v>
      </c>
      <c r="E10" s="74" t="str">
        <f>IF('ИИД (Отч.)'!E23="","",'ИИД (Отч.)'!E23)</f>
        <v>да</v>
      </c>
      <c r="F10" s="74" t="str">
        <f>IF('ИИД (Отч.)'!F23="","",'ИИД (Отч.)'!F23)</f>
        <v>да</v>
      </c>
      <c r="G10" s="74" t="str">
        <f>IF('ИИД (Отч.)'!G23="","",'ИИД (Отч.)'!G23)</f>
        <v>да</v>
      </c>
      <c r="H10" s="74" t="str">
        <f>IF('ИИД (Отч.)'!H23="","",'ИИД (Отч.)'!H23)</f>
        <v>да</v>
      </c>
      <c r="I10" s="74" t="str">
        <f>IF('ИИД (Отч.)'!I23="","",'ИИД (Отч.)'!I23)</f>
        <v>да</v>
      </c>
      <c r="J10" s="74" t="str">
        <f>IF('ИИД (Отч.)'!J23="","",'ИИД (Отч.)'!J23)</f>
        <v xml:space="preserve">да </v>
      </c>
      <c r="K10" s="74" t="str">
        <f>IF('ИИД (Отч.)'!K23="","",'ИИД (Отч.)'!K23)</f>
        <v>да</v>
      </c>
    </row>
    <row r="11" spans="1:11">
      <c r="A11" s="91" t="s">
        <v>162</v>
      </c>
      <c r="B11" s="90" t="str">
        <f>'Методика оценки'!K206</f>
        <v>Наличие учителей-логопедов в ДОО в отчетном году</v>
      </c>
      <c r="C11" s="95" t="s">
        <v>163</v>
      </c>
      <c r="D11" s="74" t="str">
        <f>IF('ИИД (Отч.)'!D48="","",'ИИД (Отч.)'!D48)</f>
        <v>да</v>
      </c>
      <c r="E11" s="74" t="str">
        <f>IF('ИИД (Отч.)'!E48="","",'ИИД (Отч.)'!E48)</f>
        <v>нет</v>
      </c>
      <c r="F11" s="74" t="str">
        <f>IF('ИИД (Отч.)'!F48="","",'ИИД (Отч.)'!F48)</f>
        <v>нет</v>
      </c>
      <c r="G11" s="74" t="str">
        <f>IF('ИИД (Отч.)'!G48="","",'ИИД (Отч.)'!G48)</f>
        <v>да</v>
      </c>
      <c r="H11" s="74" t="str">
        <f>IF('ИИД (Отч.)'!H48="","",'ИИД (Отч.)'!H48)</f>
        <v>да</v>
      </c>
      <c r="I11" s="74" t="str">
        <f>IF('ИИД (Отч.)'!I48="","",'ИИД (Отч.)'!I48)</f>
        <v>нет</v>
      </c>
      <c r="J11" s="74" t="str">
        <f>IF('ИИД (Отч.)'!J48="","",'ИИД (Отч.)'!J48)</f>
        <v>нет</v>
      </c>
      <c r="K11" s="74" t="str">
        <f>IF('ИИД (Отч.)'!K48="","",'ИИД (Отч.)'!K48)</f>
        <v>нет</v>
      </c>
    </row>
    <row r="12" spans="1:11">
      <c r="A12" s="91" t="s">
        <v>181</v>
      </c>
      <c r="B12" s="90" t="str">
        <f>'Методика оценки'!K226</f>
        <v xml:space="preserve">Наличие системы водоснабжения </v>
      </c>
      <c r="C12" s="95" t="s">
        <v>452</v>
      </c>
      <c r="D12" s="74" t="str">
        <f>IF('ИИД (Отч.)'!D53="","",'ИИД (Отч.)'!D53)</f>
        <v>нет</v>
      </c>
      <c r="E12" s="74" t="str">
        <f>IF('ИИД (Отч.)'!E53="","",'ИИД (Отч.)'!E53)</f>
        <v>да</v>
      </c>
      <c r="F12" s="74" t="str">
        <f>IF('ИИД (Отч.)'!F53="","",'ИИД (Отч.)'!F53)</f>
        <v>да</v>
      </c>
      <c r="G12" s="74" t="str">
        <f>IF('ИИД (Отч.)'!G53="","",'ИИД (Отч.)'!G53)</f>
        <v>нет</v>
      </c>
      <c r="H12" s="74" t="str">
        <f>IF('ИИД (Отч.)'!H53="","",'ИИД (Отч.)'!H53)</f>
        <v>да</v>
      </c>
      <c r="I12" s="74" t="str">
        <f>IF('ИИД (Отч.)'!I53="","",'ИИД (Отч.)'!I53)</f>
        <v>да</v>
      </c>
      <c r="J12" s="74" t="str">
        <f>IF('ИИД (Отч.)'!J53="","",'ИИД (Отч.)'!J53)</f>
        <v xml:space="preserve">да </v>
      </c>
      <c r="K12" s="74" t="str">
        <f>IF('ИИД (Отч.)'!K53="","",'ИИД (Отч.)'!K53)</f>
        <v>да</v>
      </c>
    </row>
    <row r="13" spans="1:11">
      <c r="A13" s="91" t="s">
        <v>182</v>
      </c>
      <c r="B13" s="90" t="str">
        <f>'Методика оценки'!K229</f>
        <v>Наличие системы отопления</v>
      </c>
      <c r="C13" s="95" t="s">
        <v>453</v>
      </c>
      <c r="D13" s="74" t="str">
        <f>IF('ИИД (Отч.)'!D54="","",'ИИД (Отч.)'!D54)</f>
        <v>нет</v>
      </c>
      <c r="E13" s="74" t="str">
        <f>IF('ИИД (Отч.)'!E54="","",'ИИД (Отч.)'!E54)</f>
        <v>нет</v>
      </c>
      <c r="F13" s="74" t="str">
        <f>IF('ИИД (Отч.)'!F54="","",'ИИД (Отч.)'!F54)</f>
        <v>нет</v>
      </c>
      <c r="G13" s="74" t="str">
        <f>IF('ИИД (Отч.)'!G54="","",'ИИД (Отч.)'!G54)</f>
        <v>нет</v>
      </c>
      <c r="H13" s="74" t="str">
        <f>IF('ИИД (Отч.)'!H54="","",'ИИД (Отч.)'!H54)</f>
        <v>да</v>
      </c>
      <c r="I13" s="74" t="str">
        <f>IF('ИИД (Отч.)'!I54="","",'ИИД (Отч.)'!I54)</f>
        <v>нет</v>
      </c>
      <c r="J13" s="74" t="str">
        <f>IF('ИИД (Отч.)'!J54="","",'ИИД (Отч.)'!J54)</f>
        <v>нет</v>
      </c>
      <c r="K13" s="74" t="str">
        <f>IF('ИИД (Отч.)'!K54="","",'ИИД (Отч.)'!K54)</f>
        <v>да</v>
      </c>
    </row>
    <row r="14" spans="1:11">
      <c r="A14" s="91" t="s">
        <v>183</v>
      </c>
      <c r="B14" s="90" t="str">
        <f>'Методика оценки'!K232</f>
        <v>Наличие канализации</v>
      </c>
      <c r="C14" s="95" t="s">
        <v>454</v>
      </c>
      <c r="D14" s="74" t="str">
        <f>IF('ИИД (Отч.)'!D55="","",'ИИД (Отч.)'!D55)</f>
        <v>нет</v>
      </c>
      <c r="E14" s="74" t="str">
        <f>IF('ИИД (Отч.)'!E55="","",'ИИД (Отч.)'!E55)</f>
        <v>нет</v>
      </c>
      <c r="F14" s="74" t="str">
        <f>IF('ИИД (Отч.)'!F55="","",'ИИД (Отч.)'!F55)</f>
        <v>нет</v>
      </c>
      <c r="G14" s="74" t="str">
        <f>IF('ИИД (Отч.)'!G55="","",'ИИД (Отч.)'!G55)</f>
        <v>нет</v>
      </c>
      <c r="H14" s="74" t="str">
        <f>IF('ИИД (Отч.)'!H55="","",'ИИД (Отч.)'!H55)</f>
        <v>нет</v>
      </c>
      <c r="I14" s="74" t="str">
        <f>IF('ИИД (Отч.)'!I55="","",'ИИД (Отч.)'!I55)</f>
        <v>нет</v>
      </c>
      <c r="J14" s="74" t="str">
        <f>IF('ИИД (Отч.)'!J55="","",'ИИД (Отч.)'!J55)</f>
        <v>нет</v>
      </c>
      <c r="K14" s="74" t="str">
        <f>IF('ИИД (Отч.)'!K55="","",'ИИД (Отч.)'!K55)</f>
        <v>да</v>
      </c>
    </row>
    <row r="15" spans="1:11">
      <c r="A15" s="91" t="s">
        <v>185</v>
      </c>
      <c r="B15" s="90" t="str">
        <f>'Методика оценки'!C239</f>
        <v>Является ли здание ДОО аварийным</v>
      </c>
      <c r="C15" s="95" t="s">
        <v>456</v>
      </c>
      <c r="D15" s="74" t="str">
        <f>IF('ИИД (Отч.)'!D57="","",'ИИД (Отч.)'!D57)</f>
        <v>нет</v>
      </c>
      <c r="E15" s="74" t="str">
        <f>IF('ИИД (Отч.)'!E57="","",'ИИД (Отч.)'!E57)</f>
        <v>нет</v>
      </c>
      <c r="F15" s="74" t="str">
        <f>IF('ИИД (Отч.)'!F57="","",'ИИД (Отч.)'!F57)</f>
        <v>нет</v>
      </c>
      <c r="G15" s="74" t="str">
        <f>IF('ИИД (Отч.)'!G57="","",'ИИД (Отч.)'!G57)</f>
        <v>нет</v>
      </c>
      <c r="H15" s="74" t="str">
        <f>IF('ИИД (Отч.)'!H57="","",'ИИД (Отч.)'!H57)</f>
        <v>нет</v>
      </c>
      <c r="I15" s="74" t="str">
        <f>IF('ИИД (Отч.)'!I57="","",'ИИД (Отч.)'!I57)</f>
        <v>нет</v>
      </c>
      <c r="J15" s="74" t="str">
        <f>IF('ИИД (Отч.)'!J57="","",'ИИД (Отч.)'!J57)</f>
        <v>нет</v>
      </c>
      <c r="K15" s="74" t="str">
        <f>IF('ИИД (Отч.)'!K57="","",'ИИД (Отч.)'!K57)</f>
        <v>нет</v>
      </c>
    </row>
    <row r="16" spans="1:11">
      <c r="A16" s="91" t="s">
        <v>186</v>
      </c>
      <c r="B16" s="90" t="str">
        <f>'Методика оценки'!K242</f>
        <v>Необходимость проведения в здании ДОО капитального ремонта</v>
      </c>
      <c r="C16" s="95" t="s">
        <v>457</v>
      </c>
      <c r="D16" s="74" t="str">
        <f>IF('ИИД (Отч.)'!D58="","",'ИИД (Отч.)'!D58)</f>
        <v>нет</v>
      </c>
      <c r="E16" s="74" t="str">
        <f>IF('ИИД (Отч.)'!E58="","",'ИИД (Отч.)'!E58)</f>
        <v>нет</v>
      </c>
      <c r="F16" s="74" t="str">
        <f>IF('ИИД (Отч.)'!F58="","",'ИИД (Отч.)'!F58)</f>
        <v>нет</v>
      </c>
      <c r="G16" s="74" t="str">
        <f>IF('ИИД (Отч.)'!G58="","",'ИИД (Отч.)'!G58)</f>
        <v>нет</v>
      </c>
      <c r="H16" s="74" t="str">
        <f>IF('ИИД (Отч.)'!H58="","",'ИИД (Отч.)'!H58)</f>
        <v>да</v>
      </c>
      <c r="I16" s="74" t="str">
        <f>IF('ИИД (Отч.)'!I58="","",'ИИД (Отч.)'!I58)</f>
        <v>да</v>
      </c>
      <c r="J16" s="74" t="str">
        <f>IF('ИИД (Отч.)'!J58="","",'ИИД (Отч.)'!J58)</f>
        <v>нет</v>
      </c>
      <c r="K16" s="74" t="str">
        <f>IF('ИИД (Отч.)'!K58="","",'ИИД (Отч.)'!K58)</f>
        <v>нет</v>
      </c>
    </row>
    <row r="17" spans="1:11">
      <c r="A17" s="91" t="s">
        <v>187</v>
      </c>
      <c r="B17" s="90" t="str">
        <f>'Методика оценки'!K245</f>
        <v xml:space="preserve"> Наличие тревожной кнопки или другой охранной сигнализации</v>
      </c>
      <c r="C17" s="95" t="s">
        <v>458</v>
      </c>
      <c r="D17" s="74" t="str">
        <f>IF('ИИД (Отч.)'!D59="","",'ИИД (Отч.)'!D59)</f>
        <v>да</v>
      </c>
      <c r="E17" s="74" t="str">
        <f>IF('ИИД (Отч.)'!E59="","",'ИИД (Отч.)'!E59)</f>
        <v>да</v>
      </c>
      <c r="F17" s="74" t="str">
        <f>IF('ИИД (Отч.)'!F59="","",'ИИД (Отч.)'!F59)</f>
        <v>да</v>
      </c>
      <c r="G17" s="74" t="str">
        <f>IF('ИИД (Отч.)'!G59="","",'ИИД (Отч.)'!G59)</f>
        <v>да</v>
      </c>
      <c r="H17" s="74" t="str">
        <f>IF('ИИД (Отч.)'!H59="","",'ИИД (Отч.)'!H59)</f>
        <v>да</v>
      </c>
      <c r="I17" s="74" t="str">
        <f>IF('ИИД (Отч.)'!I59="","",'ИИД (Отч.)'!I59)</f>
        <v>да</v>
      </c>
      <c r="J17" s="74" t="str">
        <f>IF('ИИД (Отч.)'!J59="","",'ИИД (Отч.)'!J59)</f>
        <v xml:space="preserve">да </v>
      </c>
      <c r="K17" s="74" t="str">
        <f>IF('ИИД (Отч.)'!K59="","",'ИИД (Отч.)'!K59)</f>
        <v>да</v>
      </c>
    </row>
    <row r="18" spans="1:11">
      <c r="A18" s="91" t="s">
        <v>188</v>
      </c>
      <c r="B18" s="90" t="str">
        <f>'Методика оценки'!K248</f>
        <v>Наличие работающей пожарной сигнализации</v>
      </c>
      <c r="C18" s="95" t="s">
        <v>459</v>
      </c>
      <c r="D18" s="74" t="str">
        <f>IF('ИИД (Отч.)'!D60="","",'ИИД (Отч.)'!D60)</f>
        <v>да</v>
      </c>
      <c r="E18" s="74" t="str">
        <f>IF('ИИД (Отч.)'!E60="","",'ИИД (Отч.)'!E60)</f>
        <v>да</v>
      </c>
      <c r="F18" s="74" t="str">
        <f>IF('ИИД (Отч.)'!F60="","",'ИИД (Отч.)'!F60)</f>
        <v>да</v>
      </c>
      <c r="G18" s="74" t="str">
        <f>IF('ИИД (Отч.)'!G60="","",'ИИД (Отч.)'!G60)</f>
        <v>да</v>
      </c>
      <c r="H18" s="74" t="str">
        <f>IF('ИИД (Отч.)'!H60="","",'ИИД (Отч.)'!H60)</f>
        <v>да</v>
      </c>
      <c r="I18" s="74" t="str">
        <f>IF('ИИД (Отч.)'!I60="","",'ИИД (Отч.)'!I60)</f>
        <v>да</v>
      </c>
      <c r="J18" s="74" t="str">
        <f>IF('ИИД (Отч.)'!J60="","",'ИИД (Отч.)'!J60)</f>
        <v xml:space="preserve">да </v>
      </c>
      <c r="K18" s="74" t="str">
        <f>IF('ИИД (Отч.)'!K60="","",'ИИД (Отч.)'!K60)</f>
        <v>да</v>
      </c>
    </row>
    <row r="19" spans="1:11">
      <c r="A19" s="91" t="s">
        <v>189</v>
      </c>
      <c r="B19" s="90" t="str">
        <f>'Методика оценки'!K251</f>
        <v>Наличие противопожарного оборудования</v>
      </c>
      <c r="C19" s="95" t="s">
        <v>460</v>
      </c>
      <c r="D19" s="74" t="str">
        <f>IF('ИИД (Отч.)'!D61="","",'ИИД (Отч.)'!D61)</f>
        <v>да</v>
      </c>
      <c r="E19" s="74" t="str">
        <f>IF('ИИД (Отч.)'!E61="","",'ИИД (Отч.)'!E61)</f>
        <v>да</v>
      </c>
      <c r="F19" s="74" t="str">
        <f>IF('ИИД (Отч.)'!F61="","",'ИИД (Отч.)'!F61)</f>
        <v>да</v>
      </c>
      <c r="G19" s="74" t="str">
        <f>IF('ИИД (Отч.)'!G61="","",'ИИД (Отч.)'!G61)</f>
        <v>да</v>
      </c>
      <c r="H19" s="74" t="str">
        <f>IF('ИИД (Отч.)'!H61="","",'ИИД (Отч.)'!H61)</f>
        <v>да</v>
      </c>
      <c r="I19" s="74" t="str">
        <f>IF('ИИД (Отч.)'!I61="","",'ИИД (Отч.)'!I61)</f>
        <v>да</v>
      </c>
      <c r="J19" s="74" t="str">
        <f>IF('ИИД (Отч.)'!J61="","",'ИИД (Отч.)'!J61)</f>
        <v xml:space="preserve">да </v>
      </c>
      <c r="K19" s="74" t="str">
        <f>IF('ИИД (Отч.)'!K61="","",'ИИД (Отч.)'!K61)</f>
        <v>да</v>
      </c>
    </row>
    <row r="20" spans="1:11">
      <c r="A20" s="91" t="s">
        <v>190</v>
      </c>
      <c r="B20" s="90" t="str">
        <f>'Методика оценки'!K254</f>
        <v>Наличие системы видеонаблюдения</v>
      </c>
      <c r="C20" s="95" t="s">
        <v>461</v>
      </c>
      <c r="D20" s="74" t="str">
        <f>IF('ИИД (Отч.)'!D62="","",'ИИД (Отч.)'!D62)</f>
        <v>да</v>
      </c>
      <c r="E20" s="74" t="str">
        <f>IF('ИИД (Отч.)'!E62="","",'ИИД (Отч.)'!E62)</f>
        <v>да</v>
      </c>
      <c r="F20" s="74" t="str">
        <f>IF('ИИД (Отч.)'!F62="","",'ИИД (Отч.)'!F62)</f>
        <v>да</v>
      </c>
      <c r="G20" s="74" t="str">
        <f>IF('ИИД (Отч.)'!G62="","",'ИИД (Отч.)'!G62)</f>
        <v>да</v>
      </c>
      <c r="H20" s="74" t="str">
        <f>IF('ИИД (Отч.)'!H62="","",'ИИД (Отч.)'!H62)</f>
        <v>да</v>
      </c>
      <c r="I20" s="74" t="str">
        <f>IF('ИИД (Отч.)'!I62="","",'ИИД (Отч.)'!I62)</f>
        <v>да</v>
      </c>
      <c r="J20" s="74" t="str">
        <f>IF('ИИД (Отч.)'!J62="","",'ИИД (Отч.)'!J62)</f>
        <v xml:space="preserve">да </v>
      </c>
      <c r="K20" s="74" t="str">
        <f>IF('ИИД (Отч.)'!K62="","",'ИИД (Отч.)'!K62)</f>
        <v>да</v>
      </c>
    </row>
    <row r="21" spans="1:11">
      <c r="A21" s="91" t="s">
        <v>192</v>
      </c>
      <c r="B21" s="90" t="str">
        <f>'Методика оценки'!K261</f>
        <v>Наличие периметрального ограждения территории ДОО, освещение территории</v>
      </c>
      <c r="C21" s="95" t="s">
        <v>463</v>
      </c>
      <c r="D21" s="74" t="str">
        <f>IF('ИИД (Отч.)'!D64="","",'ИИД (Отч.)'!D64)</f>
        <v>да</v>
      </c>
      <c r="E21" s="74" t="str">
        <f>IF('ИИД (Отч.)'!E64="","",'ИИД (Отч.)'!E64)</f>
        <v>да</v>
      </c>
      <c r="F21" s="74" t="str">
        <f>IF('ИИД (Отч.)'!F64="","",'ИИД (Отч.)'!F64)</f>
        <v>да</v>
      </c>
      <c r="G21" s="74" t="str">
        <f>IF('ИИД (Отч.)'!G64="","",'ИИД (Отч.)'!G64)</f>
        <v>да</v>
      </c>
      <c r="H21" s="74" t="str">
        <f>IF('ИИД (Отч.)'!H64="","",'ИИД (Отч.)'!H64)</f>
        <v>нет</v>
      </c>
      <c r="I21" s="74" t="str">
        <f>IF('ИИД (Отч.)'!I64="","",'ИИД (Отч.)'!I64)</f>
        <v>да</v>
      </c>
      <c r="J21" s="74" t="str">
        <f>IF('ИИД (Отч.)'!J64="","",'ИИД (Отч.)'!J64)</f>
        <v xml:space="preserve">да </v>
      </c>
      <c r="K21" s="74" t="str">
        <f>IF('ИИД (Отч.)'!K64="","",'ИИД (Отч.)'!K64)</f>
        <v>да</v>
      </c>
    </row>
    <row r="22" spans="1:11">
      <c r="A22" s="91" t="s">
        <v>193</v>
      </c>
      <c r="B22" s="90" t="str">
        <f>'Методика оценки'!K264</f>
        <v>Наличие прогулочной площадки</v>
      </c>
      <c r="C22" s="95" t="s">
        <v>464</v>
      </c>
      <c r="D22" s="74" t="str">
        <f>IF('ИИД (Отч.)'!D65="","",'ИИД (Отч.)'!D65)</f>
        <v>да</v>
      </c>
      <c r="E22" s="74" t="str">
        <f>IF('ИИД (Отч.)'!E65="","",'ИИД (Отч.)'!E65)</f>
        <v>да</v>
      </c>
      <c r="F22" s="74" t="str">
        <f>IF('ИИД (Отч.)'!F65="","",'ИИД (Отч.)'!F65)</f>
        <v>да</v>
      </c>
      <c r="G22" s="74" t="str">
        <f>IF('ИИД (Отч.)'!G65="","",'ИИД (Отч.)'!G65)</f>
        <v>да</v>
      </c>
      <c r="H22" s="74" t="str">
        <f>IF('ИИД (Отч.)'!H65="","",'ИИД (Отч.)'!H65)</f>
        <v>да</v>
      </c>
      <c r="I22" s="74" t="str">
        <f>IF('ИИД (Отч.)'!I65="","",'ИИД (Отч.)'!I65)</f>
        <v>да</v>
      </c>
      <c r="J22" s="74" t="str">
        <f>IF('ИИД (Отч.)'!J65="","",'ИИД (Отч.)'!J65)</f>
        <v xml:space="preserve">да </v>
      </c>
      <c r="K22" s="74" t="str">
        <f>IF('ИИД (Отч.)'!K65="","",'ИИД (Отч.)'!K65)</f>
        <v>да</v>
      </c>
    </row>
    <row r="23" spans="1:11">
      <c r="A23" s="91" t="s">
        <v>195</v>
      </c>
      <c r="B23" s="90" t="str">
        <f>'Методика оценки'!K274</f>
        <v>Наличие оборудованного физкультурного зала</v>
      </c>
      <c r="C23" s="95" t="s">
        <v>467</v>
      </c>
      <c r="D23" s="74" t="str">
        <f>IF('ИИД (Отч.)'!D68="","",'ИИД (Отч.)'!D68)</f>
        <v>нет</v>
      </c>
      <c r="E23" s="74" t="str">
        <f>IF('ИИД (Отч.)'!E68="","",'ИИД (Отч.)'!E68)</f>
        <v>нет</v>
      </c>
      <c r="F23" s="74" t="str">
        <f>IF('ИИД (Отч.)'!F68="","",'ИИД (Отч.)'!F68)</f>
        <v>нет</v>
      </c>
      <c r="G23" s="74" t="str">
        <f>IF('ИИД (Отч.)'!G68="","",'ИИД (Отч.)'!G68)</f>
        <v>нет</v>
      </c>
      <c r="H23" s="74" t="str">
        <f>IF('ИИД (Отч.)'!H68="","",'ИИД (Отч.)'!H68)</f>
        <v>нет</v>
      </c>
      <c r="I23" s="74" t="str">
        <f>IF('ИИД (Отч.)'!I68="","",'ИИД (Отч.)'!I68)</f>
        <v>нет</v>
      </c>
      <c r="J23" s="74" t="str">
        <f>IF('ИИД (Отч.)'!J68="","",'ИИД (Отч.)'!J68)</f>
        <v>нет</v>
      </c>
      <c r="K23" s="74" t="str">
        <f>IF('ИИД (Отч.)'!K68="","",'ИИД (Отч.)'!K68)</f>
        <v>нет</v>
      </c>
    </row>
    <row r="24" spans="1:11">
      <c r="A24" s="91" t="s">
        <v>196</v>
      </c>
      <c r="B24" s="90" t="str">
        <f>'Методика оценки'!K277</f>
        <v>Наличие оборудованного музыкального зала</v>
      </c>
      <c r="C24" s="95" t="s">
        <v>468</v>
      </c>
      <c r="D24" s="74" t="str">
        <f>IF('ИИД (Отч.)'!D69="","",'ИИД (Отч.)'!D69)</f>
        <v>нет</v>
      </c>
      <c r="E24" s="74" t="str">
        <f>IF('ИИД (Отч.)'!E69="","",'ИИД (Отч.)'!E69)</f>
        <v>нет</v>
      </c>
      <c r="F24" s="74" t="str">
        <f>IF('ИИД (Отч.)'!F69="","",'ИИД (Отч.)'!F69)</f>
        <v>нет</v>
      </c>
      <c r="G24" s="74" t="str">
        <f>IF('ИИД (Отч.)'!G69="","",'ИИД (Отч.)'!G69)</f>
        <v>нет</v>
      </c>
      <c r="H24" s="74" t="str">
        <f>IF('ИИД (Отч.)'!H69="","",'ИИД (Отч.)'!H69)</f>
        <v>нет</v>
      </c>
      <c r="I24" s="74" t="str">
        <f>IF('ИИД (Отч.)'!I69="","",'ИИД (Отч.)'!I69)</f>
        <v>нет</v>
      </c>
      <c r="J24" s="74" t="str">
        <f>IF('ИИД (Отч.)'!J69="","",'ИИД (Отч.)'!J69)</f>
        <v>нет</v>
      </c>
      <c r="K24" s="74" t="str">
        <f>IF('ИИД (Отч.)'!K69="","",'ИИД (Отч.)'!K69)</f>
        <v>нет</v>
      </c>
    </row>
    <row r="25" spans="1:11">
      <c r="A25" s="91" t="s">
        <v>197</v>
      </c>
      <c r="B25" s="90" t="str">
        <f>'Методика оценки'!K280</f>
        <v>Наличие оборудованного крытого бассейна</v>
      </c>
      <c r="C25" s="95" t="s">
        <v>469</v>
      </c>
      <c r="D25" s="74" t="str">
        <f>IF('ИИД (Отч.)'!D70="","",'ИИД (Отч.)'!D70)</f>
        <v>нет</v>
      </c>
      <c r="E25" s="74" t="str">
        <f>IF('ИИД (Отч.)'!E70="","",'ИИД (Отч.)'!E70)</f>
        <v>нет</v>
      </c>
      <c r="F25" s="74" t="str">
        <f>IF('ИИД (Отч.)'!F70="","",'ИИД (Отч.)'!F70)</f>
        <v>нет</v>
      </c>
      <c r="G25" s="74" t="str">
        <f>IF('ИИД (Отч.)'!G70="","",'ИИД (Отч.)'!G70)</f>
        <v>нет</v>
      </c>
      <c r="H25" s="74" t="str">
        <f>IF('ИИД (Отч.)'!H70="","",'ИИД (Отч.)'!H70)</f>
        <v>нет</v>
      </c>
      <c r="I25" s="74" t="str">
        <f>IF('ИИД (Отч.)'!I70="","",'ИИД (Отч.)'!I70)</f>
        <v>нет</v>
      </c>
      <c r="J25" s="74" t="str">
        <f>IF('ИИД (Отч.)'!J70="","",'ИИД (Отч.)'!J70)</f>
        <v>нет</v>
      </c>
      <c r="K25" s="74" t="str">
        <f>IF('ИИД (Отч.)'!K70="","",'ИИД (Отч.)'!K70)</f>
        <v>нет</v>
      </c>
    </row>
    <row r="26" spans="1:11">
      <c r="A26" s="91" t="s">
        <v>199</v>
      </c>
      <c r="B26" s="90" t="str">
        <f>'Методика оценки'!K288</f>
        <v>Наличие оборудованного медицинского кабинета</v>
      </c>
      <c r="C26" s="95" t="s">
        <v>471</v>
      </c>
      <c r="D26" s="74" t="str">
        <f>IF('ИИД (Отч.)'!D72="","",'ИИД (Отч.)'!D72)</f>
        <v>да</v>
      </c>
      <c r="E26" s="74" t="str">
        <f>IF('ИИД (Отч.)'!E72="","",'ИИД (Отч.)'!E72)</f>
        <v>да</v>
      </c>
      <c r="F26" s="74" t="str">
        <f>IF('ИИД (Отч.)'!F72="","",'ИИД (Отч.)'!F72)</f>
        <v>да</v>
      </c>
      <c r="G26" s="74" t="str">
        <f>IF('ИИД (Отч.)'!G72="","",'ИИД (Отч.)'!G72)</f>
        <v>да</v>
      </c>
      <c r="H26" s="74" t="str">
        <f>IF('ИИД (Отч.)'!H72="","",'ИИД (Отч.)'!H72)</f>
        <v>да</v>
      </c>
      <c r="I26" s="74" t="str">
        <f>IF('ИИД (Отч.)'!I72="","",'ИИД (Отч.)'!I72)</f>
        <v>да</v>
      </c>
      <c r="J26" s="74" t="str">
        <f>IF('ИИД (Отч.)'!J72="","",'ИИД (Отч.)'!J72)</f>
        <v>нет</v>
      </c>
      <c r="K26" s="74" t="str">
        <f>IF('ИИД (Отч.)'!K72="","",'ИИД (Отч.)'!K72)</f>
        <v>да</v>
      </c>
    </row>
    <row r="27" spans="1:11">
      <c r="A27" s="91" t="s">
        <v>200</v>
      </c>
      <c r="B27" s="90" t="str">
        <f>'Методика оценки'!K291</f>
        <v>Наличие оборудованного процедурного кабинета</v>
      </c>
      <c r="C27" s="95" t="s">
        <v>472</v>
      </c>
      <c r="D27" s="74" t="str">
        <f>IF('ИИД (Отч.)'!D73="","",'ИИД (Отч.)'!D73)</f>
        <v>нет</v>
      </c>
      <c r="E27" s="74" t="str">
        <f>IF('ИИД (Отч.)'!E73="","",'ИИД (Отч.)'!E73)</f>
        <v>нет</v>
      </c>
      <c r="F27" s="74" t="str">
        <f>IF('ИИД (Отч.)'!F73="","",'ИИД (Отч.)'!F73)</f>
        <v>нет</v>
      </c>
      <c r="G27" s="74" t="str">
        <f>IF('ИИД (Отч.)'!G73="","",'ИИД (Отч.)'!G73)</f>
        <v>нет</v>
      </c>
      <c r="H27" s="74" t="str">
        <f>IF('ИИД (Отч.)'!H73="","",'ИИД (Отч.)'!H73)</f>
        <v>нет</v>
      </c>
      <c r="I27" s="74" t="str">
        <f>IF('ИИД (Отч.)'!I73="","",'ИИД (Отч.)'!I73)</f>
        <v>нет</v>
      </c>
      <c r="J27" s="74" t="str">
        <f>IF('ИИД (Отч.)'!J73="","",'ИИД (Отч.)'!J73)</f>
        <v>нет</v>
      </c>
      <c r="K27" s="74" t="str">
        <f>IF('ИИД (Отч.)'!K73="","",'ИИД (Отч.)'!K73)</f>
        <v>да</v>
      </c>
    </row>
    <row r="28" spans="1:11">
      <c r="A28" s="91" t="s">
        <v>201</v>
      </c>
      <c r="B28" s="90" t="str">
        <f>'Методика оценки'!K294</f>
        <v>Наличие оборудованного изолятора</v>
      </c>
      <c r="C28" s="95" t="s">
        <v>473</v>
      </c>
      <c r="D28" s="74" t="str">
        <f>IF('ИИД (Отч.)'!D74="","",'ИИД (Отч.)'!D74)</f>
        <v>нет</v>
      </c>
      <c r="E28" s="74" t="str">
        <f>IF('ИИД (Отч.)'!E74="","",'ИИД (Отч.)'!E74)</f>
        <v>нет</v>
      </c>
      <c r="F28" s="74" t="str">
        <f>IF('ИИД (Отч.)'!F74="","",'ИИД (Отч.)'!F74)</f>
        <v>нет</v>
      </c>
      <c r="G28" s="74" t="str">
        <f>IF('ИИД (Отч.)'!G74="","",'ИИД (Отч.)'!G74)</f>
        <v>нет</v>
      </c>
      <c r="H28" s="74" t="str">
        <f>IF('ИИД (Отч.)'!H74="","",'ИИД (Отч.)'!H74)</f>
        <v>нет</v>
      </c>
      <c r="I28" s="74" t="str">
        <f>IF('ИИД (Отч.)'!I74="","",'ИИД (Отч.)'!I74)</f>
        <v>нет</v>
      </c>
      <c r="J28" s="74" t="str">
        <f>IF('ИИД (Отч.)'!J74="","",'ИИД (Отч.)'!J74)</f>
        <v>нет</v>
      </c>
      <c r="K28" s="74" t="str">
        <f>IF('ИИД (Отч.)'!K74="","",'ИИД (Отч.)'!K74)</f>
        <v>да</v>
      </c>
    </row>
    <row r="29" spans="1:11">
      <c r="A29" s="91" t="s">
        <v>202</v>
      </c>
      <c r="B29" s="90" t="str">
        <f>'Методика оценки'!K297</f>
        <v>Наличие специального оборудованного кабинета педагога-психолога</v>
      </c>
      <c r="C29" s="95" t="s">
        <v>474</v>
      </c>
      <c r="D29" s="74" t="str">
        <f>IF('ИИД (Отч.)'!D75="","",'ИИД (Отч.)'!D75)</f>
        <v>нет</v>
      </c>
      <c r="E29" s="74" t="str">
        <f>IF('ИИД (Отч.)'!E75="","",'ИИД (Отч.)'!E75)</f>
        <v>нет</v>
      </c>
      <c r="F29" s="74" t="str">
        <f>IF('ИИД (Отч.)'!F75="","",'ИИД (Отч.)'!F75)</f>
        <v>нет</v>
      </c>
      <c r="G29" s="74" t="str">
        <f>IF('ИИД (Отч.)'!G75="","",'ИИД (Отч.)'!G75)</f>
        <v>нет</v>
      </c>
      <c r="H29" s="74" t="str">
        <f>IF('ИИД (Отч.)'!H75="","",'ИИД (Отч.)'!H75)</f>
        <v>нет</v>
      </c>
      <c r="I29" s="74" t="str">
        <f>IF('ИИД (Отч.)'!I75="","",'ИИД (Отч.)'!I75)</f>
        <v>нет</v>
      </c>
      <c r="J29" s="74" t="str">
        <f>IF('ИИД (Отч.)'!J75="","",'ИИД (Отч.)'!J75)</f>
        <v>нет</v>
      </c>
      <c r="K29" s="74" t="str">
        <f>IF('ИИД (Отч.)'!K75="","",'ИИД (Отч.)'!K75)</f>
        <v>нет</v>
      </c>
    </row>
    <row r="30" spans="1:11">
      <c r="A30" s="91" t="s">
        <v>203</v>
      </c>
      <c r="B30" s="90" t="str">
        <f>'Методика оценки'!K300</f>
        <v>Наличие специального оборудованного кабинета учителя-логопеда</v>
      </c>
      <c r="C30" s="95" t="s">
        <v>475</v>
      </c>
      <c r="D30" s="74" t="str">
        <f>IF('ИИД (Отч.)'!D76="","",'ИИД (Отч.)'!D76)</f>
        <v>нет</v>
      </c>
      <c r="E30" s="74" t="str">
        <f>IF('ИИД (Отч.)'!E76="","",'ИИД (Отч.)'!E76)</f>
        <v>нет</v>
      </c>
      <c r="F30" s="74" t="str">
        <f>IF('ИИД (Отч.)'!F76="","",'ИИД (Отч.)'!F76)</f>
        <v>нет</v>
      </c>
      <c r="G30" s="74" t="str">
        <f>IF('ИИД (Отч.)'!G76="","",'ИИД (Отч.)'!G76)</f>
        <v>нет</v>
      </c>
      <c r="H30" s="74" t="str">
        <f>IF('ИИД (Отч.)'!H76="","",'ИИД (Отч.)'!H76)</f>
        <v>нет</v>
      </c>
      <c r="I30" s="74" t="str">
        <f>IF('ИИД (Отч.)'!I76="","",'ИИД (Отч.)'!I76)</f>
        <v>нет</v>
      </c>
      <c r="J30" s="74" t="str">
        <f>IF('ИИД (Отч.)'!J76="","",'ИИД (Отч.)'!J76)</f>
        <v>нет</v>
      </c>
      <c r="K30" s="74" t="str">
        <f>IF('ИИД (Отч.)'!K76="","",'ИИД (Отч.)'!K76)</f>
        <v>нет</v>
      </c>
    </row>
    <row r="31" spans="1:11">
      <c r="A31" s="91" t="s">
        <v>213</v>
      </c>
      <c r="B31" s="90" t="str">
        <f>'Методика оценки'!K342</f>
        <v>Ссылка на официальный сайт ДОО</v>
      </c>
      <c r="C31" s="95" t="s">
        <v>485</v>
      </c>
      <c r="D31" s="74" t="str">
        <f>IF('ИИД (Отч.)'!D86="","",'ИИД (Отч.)'!D86)</f>
        <v>да</v>
      </c>
      <c r="E31" s="74" t="str">
        <f>IF('ИИД (Отч.)'!E86="","",'ИИД (Отч.)'!E86)</f>
        <v>да</v>
      </c>
      <c r="F31" s="74" t="str">
        <f>IF('ИИД (Отч.)'!F86="","",'ИИД (Отч.)'!F86)</f>
        <v>да</v>
      </c>
      <c r="G31" s="74" t="str">
        <f>IF('ИИД (Отч.)'!G86="","",'ИИД (Отч.)'!G86)</f>
        <v>да</v>
      </c>
      <c r="H31" s="74" t="str">
        <f>IF('ИИД (Отч.)'!H86="","",'ИИД (Отч.)'!H86)</f>
        <v>да</v>
      </c>
      <c r="I31" s="74" t="str">
        <f>IF('ИИД (Отч.)'!I86="","",'ИИД (Отч.)'!I86)</f>
        <v>да</v>
      </c>
      <c r="J31" s="74" t="str">
        <f>IF('ИИД (Отч.)'!J86="","",'ИИД (Отч.)'!J86)</f>
        <v xml:space="preserve">да </v>
      </c>
      <c r="K31" s="74" t="str">
        <f>IF('ИИД (Отч.)'!K86="","",'ИИД (Отч.)'!K86)</f>
        <v>да</v>
      </c>
    </row>
    <row r="32" spans="1:11">
      <c r="A32" s="91"/>
      <c r="B32" s="92" t="str">
        <f>'Методика оценки'!K346</f>
        <v>о дате создания ДОО</v>
      </c>
      <c r="C32" s="96" t="str">
        <f>'Методика оценки'!J346</f>
        <v>ИД85.1</v>
      </c>
      <c r="D32" s="99" t="str">
        <f>IF('ИИД (Отч.)'!D88="","",'ИИД (Отч.)'!D88)</f>
        <v>да</v>
      </c>
      <c r="E32" s="99" t="str">
        <f>IF('ИИД (Отч.)'!E88="","",'ИИД (Отч.)'!E88)</f>
        <v>да</v>
      </c>
      <c r="F32" s="99" t="str">
        <f>IF('ИИД (Отч.)'!F88="","",'ИИД (Отч.)'!F88)</f>
        <v>да</v>
      </c>
      <c r="G32" s="99" t="str">
        <f>IF('ИИД (Отч.)'!G88="","",'ИИД (Отч.)'!G88)</f>
        <v/>
      </c>
      <c r="H32" s="99" t="str">
        <f>IF('ИИД (Отч.)'!H88="","",'ИИД (Отч.)'!H88)</f>
        <v>да</v>
      </c>
      <c r="I32" s="99" t="str">
        <f>IF('ИИД (Отч.)'!I88="","",'ИИД (Отч.)'!I88)</f>
        <v>да</v>
      </c>
      <c r="J32" s="99" t="str">
        <f>IF('ИИД (Отч.)'!J88="","",'ИИД (Отч.)'!J88)</f>
        <v xml:space="preserve">да </v>
      </c>
      <c r="K32" s="99" t="str">
        <f>IF('ИИД (Отч.)'!K88="","",'ИИД (Отч.)'!K88)</f>
        <v>да</v>
      </c>
    </row>
    <row r="33" spans="1:11">
      <c r="A33" s="91"/>
      <c r="B33" s="92" t="str">
        <f>'Методика оценки'!K349</f>
        <v>об учредителях ДОО</v>
      </c>
      <c r="C33" s="96" t="str">
        <f>'Методика оценки'!J349</f>
        <v>ИД85.2</v>
      </c>
      <c r="D33" s="99" t="str">
        <f>IF('ИИД (Отч.)'!D89="","",'ИИД (Отч.)'!D89)</f>
        <v>да</v>
      </c>
      <c r="E33" s="99" t="str">
        <f>IF('ИИД (Отч.)'!E89="","",'ИИД (Отч.)'!E89)</f>
        <v>да</v>
      </c>
      <c r="F33" s="99" t="str">
        <f>IF('ИИД (Отч.)'!F89="","",'ИИД (Отч.)'!F89)</f>
        <v>да</v>
      </c>
      <c r="G33" s="99" t="str">
        <f>IF('ИИД (Отч.)'!G89="","",'ИИД (Отч.)'!G89)</f>
        <v>да</v>
      </c>
      <c r="H33" s="99" t="str">
        <f>IF('ИИД (Отч.)'!H89="","",'ИИД (Отч.)'!H89)</f>
        <v>да</v>
      </c>
      <c r="I33" s="99" t="str">
        <f>IF('ИИД (Отч.)'!I89="","",'ИИД (Отч.)'!I89)</f>
        <v>да</v>
      </c>
      <c r="J33" s="99" t="str">
        <f>IF('ИИД (Отч.)'!J89="","",'ИИД (Отч.)'!J89)</f>
        <v xml:space="preserve">да </v>
      </c>
      <c r="K33" s="99" t="str">
        <f>IF('ИИД (Отч.)'!K89="","",'ИИД (Отч.)'!K89)</f>
        <v>да</v>
      </c>
    </row>
    <row r="34" spans="1:11">
      <c r="A34" s="91"/>
      <c r="B34" s="92" t="str">
        <f>'Методика оценки'!K352</f>
        <v>о месте нахождения ДОО</v>
      </c>
      <c r="C34" s="96" t="str">
        <f>'Методика оценки'!J352</f>
        <v>ИД85.3</v>
      </c>
      <c r="D34" s="99" t="str">
        <f>IF('ИИД (Отч.)'!D90="","",'ИИД (Отч.)'!D90)</f>
        <v>да</v>
      </c>
      <c r="E34" s="99" t="str">
        <f>IF('ИИД (Отч.)'!E90="","",'ИИД (Отч.)'!E90)</f>
        <v>да</v>
      </c>
      <c r="F34" s="99" t="str">
        <f>IF('ИИД (Отч.)'!F90="","",'ИИД (Отч.)'!F90)</f>
        <v>да</v>
      </c>
      <c r="G34" s="99" t="str">
        <f>IF('ИИД (Отч.)'!G90="","",'ИИД (Отч.)'!G90)</f>
        <v>да</v>
      </c>
      <c r="H34" s="99" t="str">
        <f>IF('ИИД (Отч.)'!H90="","",'ИИД (Отч.)'!H90)</f>
        <v>да</v>
      </c>
      <c r="I34" s="99" t="str">
        <f>IF('ИИД (Отч.)'!I90="","",'ИИД (Отч.)'!I90)</f>
        <v>да</v>
      </c>
      <c r="J34" s="99" t="str">
        <f>IF('ИИД (Отч.)'!J90="","",'ИИД (Отч.)'!J90)</f>
        <v xml:space="preserve">да </v>
      </c>
      <c r="K34" s="99" t="str">
        <f>IF('ИИД (Отч.)'!K90="","",'ИИД (Отч.)'!K90)</f>
        <v>да</v>
      </c>
    </row>
    <row r="35" spans="1:11">
      <c r="A35" s="91"/>
      <c r="B35" s="92" t="str">
        <f>'Методика оценки'!K355</f>
        <v>о графике работы ДОО</v>
      </c>
      <c r="C35" s="96" t="str">
        <f>'Методика оценки'!J355</f>
        <v>ИД85.4</v>
      </c>
      <c r="D35" s="99" t="str">
        <f>IF('ИИД (Отч.)'!D91="","",'ИИД (Отч.)'!D91)</f>
        <v>да</v>
      </c>
      <c r="E35" s="99" t="str">
        <f>IF('ИИД (Отч.)'!E91="","",'ИИД (Отч.)'!E91)</f>
        <v>да</v>
      </c>
      <c r="F35" s="99" t="str">
        <f>IF('ИИД (Отч.)'!F91="","",'ИИД (Отч.)'!F91)</f>
        <v>да</v>
      </c>
      <c r="G35" s="99" t="str">
        <f>IF('ИИД (Отч.)'!G91="","",'ИИД (Отч.)'!G91)</f>
        <v>да</v>
      </c>
      <c r="H35" s="99" t="str">
        <f>IF('ИИД (Отч.)'!H91="","",'ИИД (Отч.)'!H91)</f>
        <v>да</v>
      </c>
      <c r="I35" s="99" t="str">
        <f>IF('ИИД (Отч.)'!I91="","",'ИИД (Отч.)'!I91)</f>
        <v>да</v>
      </c>
      <c r="J35" s="99" t="str">
        <f>IF('ИИД (Отч.)'!J91="","",'ИИД (Отч.)'!J91)</f>
        <v xml:space="preserve">да </v>
      </c>
      <c r="K35" s="99" t="str">
        <f>IF('ИИД (Отч.)'!K91="","",'ИИД (Отч.)'!K91)</f>
        <v>да</v>
      </c>
    </row>
    <row r="36" spans="1:11">
      <c r="A36" s="91"/>
      <c r="B36" s="92" t="str">
        <f>'Методика оценки'!K358</f>
        <v>контактной информации ДОО (телефона, электронной почты)</v>
      </c>
      <c r="C36" s="96" t="str">
        <f>'Методика оценки'!J358</f>
        <v>ИД85.5</v>
      </c>
      <c r="D36" s="99" t="str">
        <f>IF('ИИД (Отч.)'!D92="","",'ИИД (Отч.)'!D92)</f>
        <v>да</v>
      </c>
      <c r="E36" s="99" t="str">
        <f>IF('ИИД (Отч.)'!E92="","",'ИИД (Отч.)'!E92)</f>
        <v>да</v>
      </c>
      <c r="F36" s="99" t="str">
        <f>IF('ИИД (Отч.)'!F92="","",'ИИД (Отч.)'!F92)</f>
        <v>да</v>
      </c>
      <c r="G36" s="99" t="str">
        <f>IF('ИИД (Отч.)'!G92="","",'ИИД (Отч.)'!G92)</f>
        <v>да</v>
      </c>
      <c r="H36" s="99" t="str">
        <f>IF('ИИД (Отч.)'!H92="","",'ИИД (Отч.)'!H92)</f>
        <v>да</v>
      </c>
      <c r="I36" s="99" t="str">
        <f>IF('ИИД (Отч.)'!I92="","",'ИИД (Отч.)'!I92)</f>
        <v>да</v>
      </c>
      <c r="J36" s="99" t="str">
        <f>IF('ИИД (Отч.)'!J92="","",'ИИД (Отч.)'!J92)</f>
        <v xml:space="preserve">да </v>
      </c>
      <c r="K36" s="99" t="str">
        <f>IF('ИИД (Отч.)'!K92="","",'ИИД (Отч.)'!K92)</f>
        <v>да</v>
      </c>
    </row>
    <row r="37" spans="1:11" ht="30">
      <c r="A37" s="91" t="s">
        <v>215</v>
      </c>
      <c r="B37" s="90" t="str">
        <f>'Методика оценки'!K361</f>
        <v>Ссылка на страницу официального сайта ДОО, содержащую сведения о педагогических работниках ДОО</v>
      </c>
      <c r="C37" s="95" t="s">
        <v>487</v>
      </c>
      <c r="D37" s="74" t="str">
        <f>IF('ИИД (Отч.)'!D93="","",'ИИД (Отч.)'!D93)</f>
        <v>да</v>
      </c>
      <c r="E37" s="74" t="str">
        <f>IF('ИИД (Отч.)'!E93="","",'ИИД (Отч.)'!E93)</f>
        <v>да</v>
      </c>
      <c r="F37" s="74" t="str">
        <f>IF('ИИД (Отч.)'!F93="","",'ИИД (Отч.)'!F93)</f>
        <v>да</v>
      </c>
      <c r="G37" s="74" t="str">
        <f>IF('ИИД (Отч.)'!G93="","",'ИИД (Отч.)'!G93)</f>
        <v>да</v>
      </c>
      <c r="H37" s="74" t="str">
        <f>IF('ИИД (Отч.)'!H93="","",'ИИД (Отч.)'!H93)</f>
        <v>нет</v>
      </c>
      <c r="I37" s="74" t="str">
        <f>IF('ИИД (Отч.)'!I93="","",'ИИД (Отч.)'!I93)</f>
        <v>нет</v>
      </c>
      <c r="J37" s="74" t="str">
        <f>IF('ИИД (Отч.)'!J93="","",'ИИД (Отч.)'!J93)</f>
        <v xml:space="preserve">да </v>
      </c>
      <c r="K37" s="74" t="str">
        <f>IF('ИИД (Отч.)'!K93="","",'ИИД (Отч.)'!K93)</f>
        <v>да</v>
      </c>
    </row>
    <row r="38" spans="1:11">
      <c r="A38" s="91"/>
      <c r="B38" s="92" t="str">
        <f>'Методика оценки'!K365</f>
        <v>об органах управления</v>
      </c>
      <c r="C38" s="96" t="str">
        <f>'Методика оценки'!J365</f>
        <v>ИД87.1</v>
      </c>
      <c r="D38" s="99" t="str">
        <f>IF('ИИД (Отч.)'!D95="","",'ИИД (Отч.)'!D95)</f>
        <v>да</v>
      </c>
      <c r="E38" s="99" t="str">
        <f>IF('ИИД (Отч.)'!E95="","",'ИИД (Отч.)'!E95)</f>
        <v>да</v>
      </c>
      <c r="F38" s="99" t="str">
        <f>IF('ИИД (Отч.)'!F95="","",'ИИД (Отч.)'!F95)</f>
        <v>да</v>
      </c>
      <c r="G38" s="99" t="str">
        <f>IF('ИИД (Отч.)'!G95="","",'ИИД (Отч.)'!G95)</f>
        <v>нет</v>
      </c>
      <c r="H38" s="99" t="str">
        <f>IF('ИИД (Отч.)'!H95="","",'ИИД (Отч.)'!H95)</f>
        <v>нет</v>
      </c>
      <c r="I38" s="99" t="str">
        <f>IF('ИИД (Отч.)'!I95="","",'ИИД (Отч.)'!I95)</f>
        <v>нет</v>
      </c>
      <c r="J38" s="99" t="str">
        <f>IF('ИИД (Отч.)'!J95="","",'ИИД (Отч.)'!J95)</f>
        <v xml:space="preserve">да </v>
      </c>
      <c r="K38" s="99" t="str">
        <f>IF('ИИД (Отч.)'!K95="","",'ИИД (Отч.)'!K95)</f>
        <v>да</v>
      </c>
    </row>
    <row r="39" spans="1:11">
      <c r="A39" s="91"/>
      <c r="B39" s="92" t="str">
        <f>'Методика оценки'!K368</f>
        <v>о руководителях органов управления</v>
      </c>
      <c r="C39" s="96" t="str">
        <f>'Методика оценки'!J368</f>
        <v>ИД87.2</v>
      </c>
      <c r="D39" s="99" t="str">
        <f>IF('ИИД (Отч.)'!D96="","",'ИИД (Отч.)'!D96)</f>
        <v>да</v>
      </c>
      <c r="E39" s="99" t="str">
        <f>IF('ИИД (Отч.)'!E96="","",'ИИД (Отч.)'!E96)</f>
        <v>да</v>
      </c>
      <c r="F39" s="99" t="str">
        <f>IF('ИИД (Отч.)'!F96="","",'ИИД (Отч.)'!F96)</f>
        <v>да</v>
      </c>
      <c r="G39" s="99" t="str">
        <f>IF('ИИД (Отч.)'!G96="","",'ИИД (Отч.)'!G96)</f>
        <v>нет</v>
      </c>
      <c r="H39" s="99" t="str">
        <f>IF('ИИД (Отч.)'!H96="","",'ИИД (Отч.)'!H96)</f>
        <v>нет</v>
      </c>
      <c r="I39" s="99" t="str">
        <f>IF('ИИД (Отч.)'!I96="","",'ИИД (Отч.)'!I96)</f>
        <v>нет</v>
      </c>
      <c r="J39" s="99" t="str">
        <f>IF('ИИД (Отч.)'!J96="","",'ИИД (Отч.)'!J96)</f>
        <v xml:space="preserve">да </v>
      </c>
      <c r="K39" s="99" t="str">
        <f>IF('ИИД (Отч.)'!K96="","",'ИИД (Отч.)'!K96)</f>
        <v>да</v>
      </c>
    </row>
    <row r="40" spans="1:11" ht="30">
      <c r="A40" s="91" t="s">
        <v>217</v>
      </c>
      <c r="B40" s="90" t="str">
        <f>'Методика оценки'!K371</f>
        <v>Ссылка на страницу официального сайта ДОО, содержащую отчет о результатах самообследования ДОО, подписанный руководителем ДОО и заверенный печатью</v>
      </c>
      <c r="C40" s="95" t="s">
        <v>489</v>
      </c>
      <c r="D40" s="74" t="str">
        <f>IF('ИИД (Отч.)'!D97="","",'ИИД (Отч.)'!D97)</f>
        <v>нет</v>
      </c>
      <c r="E40" s="74" t="str">
        <f>IF('ИИД (Отч.)'!E97="","",'ИИД (Отч.)'!E97)</f>
        <v>нет</v>
      </c>
      <c r="F40" s="74" t="str">
        <f>IF('ИИД (Отч.)'!F97="","",'ИИД (Отч.)'!F97)</f>
        <v>нет</v>
      </c>
      <c r="G40" s="74" t="str">
        <f>IF('ИИД (Отч.)'!G97="","",'ИИД (Отч.)'!G97)</f>
        <v>нет</v>
      </c>
      <c r="H40" s="74" t="str">
        <f>IF('ИИД (Отч.)'!H97="","",'ИИД (Отч.)'!H97)</f>
        <v>нет</v>
      </c>
      <c r="I40" s="74" t="str">
        <f>IF('ИИД (Отч.)'!I97="","",'ИИД (Отч.)'!I97)</f>
        <v>нет</v>
      </c>
      <c r="J40" s="74" t="str">
        <f>IF('ИИД (Отч.)'!J97="","",'ИИД (Отч.)'!J97)</f>
        <v/>
      </c>
      <c r="K40" s="74" t="str">
        <f>IF('ИИД (Отч.)'!K97="","",'ИИД (Отч.)'!K97)</f>
        <v>нет</v>
      </c>
    </row>
    <row r="41" spans="1:11" ht="30">
      <c r="A41" s="91" t="s">
        <v>218</v>
      </c>
      <c r="B41" s="90" t="str">
        <f>'Методика оценки'!K374</f>
        <v>Ссылка на страницу официального сайта ДОО, содержащую информацию о материально-технического обеспечении образовательной деятельности в ДОО.</v>
      </c>
      <c r="C41" s="95" t="s">
        <v>490</v>
      </c>
      <c r="D41" s="74" t="str">
        <f>IF('ИИД (Отч.)'!D98="","",'ИИД (Отч.)'!D98)</f>
        <v>нет</v>
      </c>
      <c r="E41" s="74" t="str">
        <f>IF('ИИД (Отч.)'!E98="","",'ИИД (Отч.)'!E98)</f>
        <v>нет</v>
      </c>
      <c r="F41" s="74" t="str">
        <f>IF('ИИД (Отч.)'!F98="","",'ИИД (Отч.)'!F98)</f>
        <v>нет</v>
      </c>
      <c r="G41" s="74" t="str">
        <f>IF('ИИД (Отч.)'!G98="","",'ИИД (Отч.)'!G98)</f>
        <v>нет</v>
      </c>
      <c r="H41" s="74" t="str">
        <f>IF('ИИД (Отч.)'!H98="","",'ИИД (Отч.)'!H98)</f>
        <v>нет</v>
      </c>
      <c r="I41" s="74" t="str">
        <f>IF('ИИД (Отч.)'!I98="","",'ИИД (Отч.)'!I98)</f>
        <v>нет</v>
      </c>
      <c r="J41" s="74" t="str">
        <f>IF('ИИД (Отч.)'!J98="","",'ИИД (Отч.)'!J98)</f>
        <v>нет</v>
      </c>
      <c r="K41" s="74" t="str">
        <f>IF('ИИД (Отч.)'!K98="","",'ИИД (Отч.)'!K98)</f>
        <v>нет</v>
      </c>
    </row>
    <row r="42" spans="1:11">
      <c r="A42" s="91"/>
      <c r="B42" s="92" t="str">
        <f>'Методика оценки'!K378</f>
        <v>образовательную программу ДОО</v>
      </c>
      <c r="C42" s="96" t="str">
        <f>'Методика оценки'!J378</f>
        <v>ИД90.1</v>
      </c>
      <c r="D42" s="99" t="str">
        <f>IF('ИИД (Отч.)'!D100="","",'ИИД (Отч.)'!D100)</f>
        <v>нет</v>
      </c>
      <c r="E42" s="99" t="str">
        <f>IF('ИИД (Отч.)'!E100="","",'ИИД (Отч.)'!E100)</f>
        <v>нет</v>
      </c>
      <c r="F42" s="99" t="str">
        <f>IF('ИИД (Отч.)'!F100="","",'ИИД (Отч.)'!F100)</f>
        <v>нет</v>
      </c>
      <c r="G42" s="99" t="str">
        <f>IF('ИИД (Отч.)'!G100="","",'ИИД (Отч.)'!G100)</f>
        <v>нет</v>
      </c>
      <c r="H42" s="99" t="str">
        <f>IF('ИИД (Отч.)'!H100="","",'ИИД (Отч.)'!H100)</f>
        <v>нет</v>
      </c>
      <c r="I42" s="99" t="str">
        <f>IF('ИИД (Отч.)'!I100="","",'ИИД (Отч.)'!I100)</f>
        <v>да</v>
      </c>
      <c r="J42" s="99" t="str">
        <f>IF('ИИД (Отч.)'!J100="","",'ИИД (Отч.)'!J100)</f>
        <v>нет</v>
      </c>
      <c r="K42" s="99" t="str">
        <f>IF('ИИД (Отч.)'!K100="","",'ИИД (Отч.)'!K100)</f>
        <v>да</v>
      </c>
    </row>
    <row r="43" spans="1:11">
      <c r="A43" s="91"/>
      <c r="B43" s="92" t="str">
        <f>'Методика оценки'!K381</f>
        <v>календарный учебный график ДОО</v>
      </c>
      <c r="C43" s="96" t="str">
        <f>'Методика оценки'!J381</f>
        <v>ИД90.2</v>
      </c>
      <c r="D43" s="99" t="str">
        <f>IF('ИИД (Отч.)'!D101="","",'ИИД (Отч.)'!D101)</f>
        <v>да</v>
      </c>
      <c r="E43" s="99" t="str">
        <f>IF('ИИД (Отч.)'!E101="","",'ИИД (Отч.)'!E101)</f>
        <v>да</v>
      </c>
      <c r="F43" s="99" t="str">
        <f>IF('ИИД (Отч.)'!F101="","",'ИИД (Отч.)'!F101)</f>
        <v>да</v>
      </c>
      <c r="G43" s="99" t="str">
        <f>IF('ИИД (Отч.)'!G101="","",'ИИД (Отч.)'!G101)</f>
        <v>нет</v>
      </c>
      <c r="H43" s="99" t="str">
        <f>IF('ИИД (Отч.)'!H101="","",'ИИД (Отч.)'!H101)</f>
        <v>нет</v>
      </c>
      <c r="I43" s="99" t="str">
        <f>IF('ИИД (Отч.)'!I101="","",'ИИД (Отч.)'!I101)</f>
        <v>да</v>
      </c>
      <c r="J43" s="99" t="str">
        <f>IF('ИИД (Отч.)'!J101="","",'ИИД (Отч.)'!J101)</f>
        <v>нет</v>
      </c>
      <c r="K43" s="99" t="str">
        <f>IF('ИИД (Отч.)'!K101="","",'ИИД (Отч.)'!K101)</f>
        <v>да</v>
      </c>
    </row>
    <row r="44" spans="1:11">
      <c r="A44" s="91"/>
      <c r="B44" s="92" t="str">
        <f>'Методика оценки'!K384</f>
        <v>методические материалы ДОО</v>
      </c>
      <c r="C44" s="96" t="str">
        <f>'Методика оценки'!J384</f>
        <v>ИД90.3</v>
      </c>
      <c r="D44" s="99" t="str">
        <f>IF('ИИД (Отч.)'!D102="","",'ИИД (Отч.)'!D102)</f>
        <v>нет</v>
      </c>
      <c r="E44" s="99" t="str">
        <f>IF('ИИД (Отч.)'!E102="","",'ИИД (Отч.)'!E102)</f>
        <v>нет</v>
      </c>
      <c r="F44" s="99" t="str">
        <f>IF('ИИД (Отч.)'!F102="","",'ИИД (Отч.)'!F102)</f>
        <v>нет</v>
      </c>
      <c r="G44" s="99" t="str">
        <f>IF('ИИД (Отч.)'!G102="","",'ИИД (Отч.)'!G102)</f>
        <v>да</v>
      </c>
      <c r="H44" s="99" t="str">
        <f>IF('ИИД (Отч.)'!H102="","",'ИИД (Отч.)'!H102)</f>
        <v>нет</v>
      </c>
      <c r="I44" s="99" t="str">
        <f>IF('ИИД (Отч.)'!I102="","",'ИИД (Отч.)'!I102)</f>
        <v>да</v>
      </c>
      <c r="J44" s="99" t="str">
        <f>IF('ИИД (Отч.)'!J102="","",'ИИД (Отч.)'!J102)</f>
        <v>нет</v>
      </c>
      <c r="K44" s="99" t="str">
        <f>IF('ИИД (Отч.)'!K102="","",'ИИД (Отч.)'!K102)</f>
        <v>да</v>
      </c>
    </row>
    <row r="45" spans="1:11" ht="30">
      <c r="A45" s="91" t="s">
        <v>220</v>
      </c>
      <c r="B45" s="90" t="str">
        <f>'Методика оценки'!K387</f>
        <v>Ссылка на страницу официального сайта ДОО, содержащую информацию о предписаниях надзорных органов, отчетов об исполнении таких предписаний.</v>
      </c>
      <c r="C45" s="95" t="s">
        <v>492</v>
      </c>
      <c r="D45" s="74" t="str">
        <f>IF('ИИД (Отч.)'!D103="","",'ИИД (Отч.)'!D103)</f>
        <v>нет</v>
      </c>
      <c r="E45" s="74" t="str">
        <f>IF('ИИД (Отч.)'!E103="","",'ИИД (Отч.)'!E103)</f>
        <v>нет</v>
      </c>
      <c r="F45" s="74" t="str">
        <f>IF('ИИД (Отч.)'!F103="","",'ИИД (Отч.)'!F103)</f>
        <v>нет</v>
      </c>
      <c r="G45" s="74" t="str">
        <f>IF('ИИД (Отч.)'!G103="","",'ИИД (Отч.)'!G103)</f>
        <v>нет</v>
      </c>
      <c r="H45" s="74" t="str">
        <f>IF('ИИД (Отч.)'!H103="","",'ИИД (Отч.)'!H103)</f>
        <v>нет</v>
      </c>
      <c r="I45" s="74" t="str">
        <f>IF('ИИД (Отч.)'!I103="","",'ИИД (Отч.)'!I103)</f>
        <v>нет</v>
      </c>
      <c r="J45" s="74" t="str">
        <f>IF('ИИД (Отч.)'!J103="","",'ИИД (Отч.)'!J103)</f>
        <v>нет</v>
      </c>
      <c r="K45" s="74" t="str">
        <f>IF('ИИД (Отч.)'!K103="","",'ИИД (Отч.)'!K103)</f>
        <v>нет</v>
      </c>
    </row>
    <row r="46" spans="1:11" ht="30">
      <c r="A46" s="91" t="s">
        <v>221</v>
      </c>
      <c r="B46" s="90" t="str">
        <f>'Методика оценки'!K390</f>
        <v>Ссылка на страницу официального сайта ДОО, содержащую электронную форму обратной связи (для отправки жалоб, предложений и пр.)</v>
      </c>
      <c r="C46" s="95" t="s">
        <v>493</v>
      </c>
      <c r="D46" s="74" t="str">
        <f>IF('ИИД (Отч.)'!D104="","",'ИИД (Отч.)'!D104)</f>
        <v>да</v>
      </c>
      <c r="E46" s="74" t="str">
        <f>IF('ИИД (Отч.)'!E104="","",'ИИД (Отч.)'!E104)</f>
        <v>да</v>
      </c>
      <c r="F46" s="74" t="str">
        <f>IF('ИИД (Отч.)'!F104="","",'ИИД (Отч.)'!F104)</f>
        <v>да</v>
      </c>
      <c r="G46" s="74" t="str">
        <f>IF('ИИД (Отч.)'!G104="","",'ИИД (Отч.)'!G104)</f>
        <v>да</v>
      </c>
      <c r="H46" s="74" t="str">
        <f>IF('ИИД (Отч.)'!H104="","",'ИИД (Отч.)'!H104)</f>
        <v>нет</v>
      </c>
      <c r="I46" s="74" t="str">
        <f>IF('ИИД (Отч.)'!I104="","",'ИИД (Отч.)'!I104)</f>
        <v>да</v>
      </c>
      <c r="J46" s="74" t="str">
        <f>IF('ИИД (Отч.)'!J104="","",'ИИД (Отч.)'!J104)</f>
        <v xml:space="preserve">да </v>
      </c>
      <c r="K46" s="74" t="str">
        <f>IF('ИИД (Отч.)'!K104="","",'ИИД (Отч.)'!K104)</f>
        <v>да</v>
      </c>
    </row>
    <row r="47" spans="1:11" ht="30">
      <c r="A47" s="91" t="s">
        <v>222</v>
      </c>
      <c r="B47" s="90" t="str">
        <f>'Методика оценки'!K393</f>
        <v>Ссылка на страницу официального сайта ДОО, содержащую ежегодный публичный доклад ДОО</v>
      </c>
      <c r="C47" s="95" t="s">
        <v>494</v>
      </c>
      <c r="D47" s="74" t="str">
        <f>IF('ИИД (Отч.)'!D105="","",'ИИД (Отч.)'!D105)</f>
        <v>нет</v>
      </c>
      <c r="E47" s="74" t="str">
        <f>IF('ИИД (Отч.)'!E105="","",'ИИД (Отч.)'!E105)</f>
        <v>нет</v>
      </c>
      <c r="F47" s="74" t="str">
        <f>IF('ИИД (Отч.)'!F105="","",'ИИД (Отч.)'!F105)</f>
        <v>нет</v>
      </c>
      <c r="G47" s="74" t="str">
        <f>IF('ИИД (Отч.)'!G105="","",'ИИД (Отч.)'!G105)</f>
        <v>нет</v>
      </c>
      <c r="H47" s="74" t="str">
        <f>IF('ИИД (Отч.)'!H105="","",'ИИД (Отч.)'!H105)</f>
        <v>нет</v>
      </c>
      <c r="I47" s="74" t="str">
        <f>IF('ИИД (Отч.)'!I105="","",'ИИД (Отч.)'!I105)</f>
        <v>да</v>
      </c>
      <c r="J47" s="74" t="str">
        <f>IF('ИИД (Отч.)'!J105="","",'ИИД (Отч.)'!J105)</f>
        <v>нет</v>
      </c>
      <c r="K47" s="74" t="str">
        <f>IF('ИИД (Отч.)'!K105="","",'ИИД (Отч.)'!K105)</f>
        <v>да</v>
      </c>
    </row>
    <row r="48" spans="1:11">
      <c r="A48" s="91" t="s">
        <v>224</v>
      </c>
      <c r="B48" s="90" t="str">
        <f>'Методика оценки'!K406</f>
        <v>Наличие локальных актов ДОО по государственно-общественному  управлению</v>
      </c>
      <c r="C48" s="95" t="s">
        <v>496</v>
      </c>
      <c r="D48" s="74" t="str">
        <f>IF('ИИД (Отч.)'!D107="","",'ИИД (Отч.)'!D107)</f>
        <v>да</v>
      </c>
      <c r="E48" s="74" t="str">
        <f>IF('ИИД (Отч.)'!E107="","",'ИИД (Отч.)'!E107)</f>
        <v>да</v>
      </c>
      <c r="F48" s="74" t="str">
        <f>IF('ИИД (Отч.)'!F107="","",'ИИД (Отч.)'!F107)</f>
        <v>да</v>
      </c>
      <c r="G48" s="74" t="str">
        <f>IF('ИИД (Отч.)'!G107="","",'ИИД (Отч.)'!G107)</f>
        <v>да</v>
      </c>
      <c r="H48" s="74" t="str">
        <f>IF('ИИД (Отч.)'!H107="","",'ИИД (Отч.)'!H107)</f>
        <v/>
      </c>
      <c r="I48" s="74" t="str">
        <f>IF('ИИД (Отч.)'!I107="","",'ИИД (Отч.)'!I107)</f>
        <v/>
      </c>
      <c r="J48" s="74" t="str">
        <f>IF('ИИД (Отч.)'!J107="","",'ИИД (Отч.)'!J107)</f>
        <v>нет</v>
      </c>
      <c r="K48" s="74" t="str">
        <f>IF('ИИД (Отч.)'!K107="","",'ИИД (Отч.)'!K107)</f>
        <v>да</v>
      </c>
    </row>
    <row r="49" spans="1:11" ht="30">
      <c r="A49" s="91" t="s">
        <v>225</v>
      </c>
      <c r="B49" s="90" t="str">
        <f>'Методика оценки'!K409</f>
        <v>Наличие подписанного руководителем ДОО и заверенного печатью отчета самообследования ДОО</v>
      </c>
      <c r="C49" s="95" t="s">
        <v>497</v>
      </c>
      <c r="D49" s="74" t="str">
        <f>IF('ИИД (Отч.)'!D108="","",'ИИД (Отч.)'!D108)</f>
        <v>нет</v>
      </c>
      <c r="E49" s="74" t="str">
        <f>IF('ИИД (Отч.)'!E108="","",'ИИД (Отч.)'!E108)</f>
        <v>нет</v>
      </c>
      <c r="F49" s="74" t="str">
        <f>IF('ИИД (Отч.)'!F108="","",'ИИД (Отч.)'!F108)</f>
        <v>нет</v>
      </c>
      <c r="G49" s="74" t="str">
        <f>IF('ИИД (Отч.)'!G108="","",'ИИД (Отч.)'!G108)</f>
        <v>да</v>
      </c>
      <c r="H49" s="74" t="str">
        <f>IF('ИИД (Отч.)'!H108="","",'ИИД (Отч.)'!H108)</f>
        <v>нет</v>
      </c>
      <c r="I49" s="74" t="str">
        <f>IF('ИИД (Отч.)'!I108="","",'ИИД (Отч.)'!I108)</f>
        <v>да</v>
      </c>
      <c r="J49" s="74" t="str">
        <f>IF('ИИД (Отч.)'!J108="","",'ИИД (Отч.)'!J108)</f>
        <v>нет</v>
      </c>
      <c r="K49" s="74" t="str">
        <f>IF('ИИД (Отч.)'!K108="","",'ИИД (Отч.)'!K108)</f>
        <v>нет</v>
      </c>
    </row>
    <row r="50" spans="1:11">
      <c r="A50" s="91" t="s">
        <v>226</v>
      </c>
      <c r="B50" s="90" t="str">
        <f>'Методика оценки'!K412</f>
        <v>Наличие долгосрочной программы развития ДОО (от 3 до 5 лет)</v>
      </c>
      <c r="C50" s="95" t="s">
        <v>498</v>
      </c>
      <c r="D50" s="74" t="str">
        <f>IF('ИИД (Отч.)'!D109="","",'ИИД (Отч.)'!D109)</f>
        <v>нет</v>
      </c>
      <c r="E50" s="74" t="str">
        <f>IF('ИИД (Отч.)'!E109="","",'ИИД (Отч.)'!E109)</f>
        <v>нет</v>
      </c>
      <c r="F50" s="74" t="str">
        <f>IF('ИИД (Отч.)'!F109="","",'ИИД (Отч.)'!F109)</f>
        <v>нет</v>
      </c>
      <c r="G50" s="74" t="str">
        <f>IF('ИИД (Отч.)'!G109="","",'ИИД (Отч.)'!G109)</f>
        <v>да</v>
      </c>
      <c r="H50" s="74" t="str">
        <f>IF('ИИД (Отч.)'!H109="","",'ИИД (Отч.)'!H109)</f>
        <v>нет</v>
      </c>
      <c r="I50" s="74" t="str">
        <f>IF('ИИД (Отч.)'!I109="","",'ИИД (Отч.)'!I109)</f>
        <v>да</v>
      </c>
      <c r="J50" s="74" t="str">
        <f>IF('ИИД (Отч.)'!J109="","",'ИИД (Отч.)'!J109)</f>
        <v xml:space="preserve">да </v>
      </c>
      <c r="K50" s="74" t="str">
        <f>IF('ИИД (Отч.)'!K109="","",'ИИД (Отч.)'!K109)</f>
        <v>да</v>
      </c>
    </row>
    <row r="51" spans="1:11" s="140" customFormat="1">
      <c r="A51" s="136"/>
      <c r="B51" s="137"/>
      <c r="C51" s="138"/>
      <c r="D51" s="139"/>
      <c r="E51" s="139"/>
      <c r="F51" s="139"/>
      <c r="G51" s="139"/>
      <c r="H51" s="139"/>
      <c r="I51" s="139"/>
      <c r="J51" s="139"/>
      <c r="K51" s="139"/>
    </row>
    <row r="52" spans="1:11" ht="30">
      <c r="A52" s="91" t="s">
        <v>227</v>
      </c>
      <c r="B52" s="90" t="str">
        <f>'Методика оценки'!K415</f>
        <v>Является ли ДОО экспериментальной площадкой федерального, регионального или муниципального уровня</v>
      </c>
      <c r="C52" s="95" t="s">
        <v>499</v>
      </c>
      <c r="D52" s="74" t="str">
        <f>IF('ИИД (Отч.)'!D110="","",'ИИД (Отч.)'!D110)</f>
        <v>нет</v>
      </c>
      <c r="E52" s="74" t="str">
        <f>IF('ИИД (Отч.)'!E110="","",'ИИД (Отч.)'!E110)</f>
        <v>нет</v>
      </c>
      <c r="F52" s="74" t="str">
        <f>IF('ИИД (Отч.)'!F110="","",'ИИД (Отч.)'!F110)</f>
        <v>нет</v>
      </c>
      <c r="G52" s="74" t="str">
        <f>IF('ИИД (Отч.)'!G110="","",'ИИД (Отч.)'!G110)</f>
        <v>нет</v>
      </c>
      <c r="H52" s="74" t="str">
        <f>IF('ИИД (Отч.)'!H110="","",'ИИД (Отч.)'!H110)</f>
        <v/>
      </c>
      <c r="I52" s="74" t="str">
        <f>IF('ИИД (Отч.)'!I110="","",'ИИД (Отч.)'!I110)</f>
        <v>нет</v>
      </c>
      <c r="J52" s="74" t="str">
        <f>IF('ИИД (Отч.)'!J110="","",'ИИД (Отч.)'!J110)</f>
        <v>нет</v>
      </c>
      <c r="K52" s="74" t="str">
        <f>IF('ИИД (Отч.)'!K110="","",'ИИД (Отч.)'!K110)</f>
        <v>нет</v>
      </c>
    </row>
    <row r="53" spans="1:11" ht="30">
      <c r="A53" s="91" t="s">
        <v>228</v>
      </c>
      <c r="B53" s="90" t="str">
        <f>'Методика оценки'!K420</f>
        <v>Участие ДОО в конкурсах  федерального, регионального и муниципального уровня</v>
      </c>
      <c r="C53" s="95" t="s">
        <v>500</v>
      </c>
      <c r="D53" s="74" t="str">
        <f>IF('ИИД (Отч.)'!D111="","",'ИИД (Отч.)'!D111)</f>
        <v>муниципального</v>
      </c>
      <c r="E53" s="74" t="str">
        <f>IF('ИИД (Отч.)'!E111="","",'ИИД (Отч.)'!E111)</f>
        <v>регионального</v>
      </c>
      <c r="F53" s="74" t="str">
        <f>IF('ИИД (Отч.)'!F111="","",'ИИД (Отч.)'!F111)</f>
        <v>регионального</v>
      </c>
      <c r="G53" s="74" t="str">
        <f>IF('ИИД (Отч.)'!G111="","",'ИИД (Отч.)'!G111)</f>
        <v>регионального</v>
      </c>
      <c r="H53" s="74" t="str">
        <f>IF('ИИД (Отч.)'!H111="","",'ИИД (Отч.)'!H111)</f>
        <v/>
      </c>
      <c r="I53" s="74" t="str">
        <f>IF('ИИД (Отч.)'!I111="","",'ИИД (Отч.)'!I111)</f>
        <v/>
      </c>
      <c r="J53" s="74" t="str">
        <f>IF('ИИД (Отч.)'!J111="","",'ИИД (Отч.)'!J111)</f>
        <v/>
      </c>
      <c r="K53" s="74" t="str">
        <f>IF('ИИД (Отч.)'!K111="","",'ИИД (Отч.)'!K111)</f>
        <v>муниципального</v>
      </c>
    </row>
    <row r="54" spans="1:11" ht="30">
      <c r="A54" s="91" t="s">
        <v>229</v>
      </c>
      <c r="B54" s="90" t="str">
        <f>'Методика оценки'!K425</f>
        <v>Наличие у ДОО призового места или гранта федерального, регионального или муниципального уровня</v>
      </c>
      <c r="C54" s="95" t="s">
        <v>501</v>
      </c>
      <c r="D54" s="74" t="str">
        <f>IF('ИИД (Отч.)'!D112="","",'ИИД (Отч.)'!D112)</f>
        <v>муниципального</v>
      </c>
      <c r="E54" s="74" t="str">
        <f>IF('ИИД (Отч.)'!E112="","",'ИИД (Отч.)'!E112)</f>
        <v>регионального</v>
      </c>
      <c r="F54" s="74" t="str">
        <f>IF('ИИД (Отч.)'!F112="","",'ИИД (Отч.)'!F112)</f>
        <v>регионального</v>
      </c>
      <c r="G54" s="74" t="str">
        <f>IF('ИИД (Отч.)'!G112="","",'ИИД (Отч.)'!G112)</f>
        <v>регионального</v>
      </c>
      <c r="H54" s="74" t="str">
        <f>IF('ИИД (Отч.)'!H112="","",'ИИД (Отч.)'!H112)</f>
        <v>муниципального</v>
      </c>
      <c r="I54" s="74" t="str">
        <f>IF('ИИД (Отч.)'!I112="","",'ИИД (Отч.)'!I112)</f>
        <v>нет</v>
      </c>
      <c r="J54" s="74" t="str">
        <f>IF('ИИД (Отч.)'!J112="","",'ИИД (Отч.)'!J112)</f>
        <v>нет</v>
      </c>
      <c r="K54" s="74" t="str">
        <f>IF('ИИД (Отч.)'!K112="","",'ИИД (Отч.)'!K112)</f>
        <v>нет</v>
      </c>
    </row>
    <row r="55" spans="1:11" ht="30">
      <c r="A55" s="91" t="s">
        <v>49</v>
      </c>
      <c r="B55" s="90" t="str">
        <f>'Методика оценки'!C7</f>
        <v>Наличие воспитанников, ставших победителями муниципальных, региональных, всероссийских или международных массовых мероприятий в отчетном году</v>
      </c>
      <c r="C55" s="95" t="s">
        <v>11</v>
      </c>
      <c r="D55" s="74" t="str">
        <f>IF('ИИД (Отч.)'!D5="","",'ИИД (Отч.)'!D5)</f>
        <v>нет</v>
      </c>
      <c r="E55" s="74" t="str">
        <f>IF('ИИД (Отч.)'!E5="","",'ИИД (Отч.)'!E5)</f>
        <v>муниципального</v>
      </c>
      <c r="F55" s="74" t="str">
        <f>IF('ИИД (Отч.)'!F5="","",'ИИД (Отч.)'!F5)</f>
        <v>муниципального</v>
      </c>
      <c r="G55" s="74" t="str">
        <f>IF('ИИД (Отч.)'!G5="","",'ИИД (Отч.)'!G5)</f>
        <v>нет</v>
      </c>
      <c r="H55" s="74" t="str">
        <f>IF('ИИД (Отч.)'!H5="","",'ИИД (Отч.)'!H5)</f>
        <v>нет</v>
      </c>
      <c r="I55" s="74" t="str">
        <f>IF('ИИД (Отч.)'!I5="","",'ИИД (Отч.)'!I5)</f>
        <v>нет</v>
      </c>
      <c r="J55" s="74" t="str">
        <f>IF('ИИД (Отч.)'!J5="","",'ИИД (Отч.)'!J5)</f>
        <v/>
      </c>
      <c r="K55" s="74" t="str">
        <f>IF('ИИД (Отч.)'!K5="","",'ИИД (Отч.)'!K5)</f>
        <v>нет</v>
      </c>
    </row>
    <row r="56" spans="1:11" ht="45">
      <c r="A56" s="91" t="s">
        <v>131</v>
      </c>
      <c r="B56" s="90" t="str">
        <f>'Методика оценки'!C144</f>
        <v xml:space="preserve">Наличие педагогов, являющихся победителями, призерами (лауреатами) конкурсов всероссийского (к примеру, ВКПМ "Воспитатель года"), окружного, регионального, муниципального уровней </v>
      </c>
      <c r="C56" s="95" t="s">
        <v>132</v>
      </c>
      <c r="D56" s="74" t="str">
        <f>IF('ИИД (Отч.)'!D32="","",'ИИД (Отч.)'!D32)</f>
        <v>муниципального</v>
      </c>
      <c r="E56" s="74" t="str">
        <f>IF('ИИД (Отч.)'!E32="","",'ИИД (Отч.)'!E32)</f>
        <v>регионального</v>
      </c>
      <c r="F56" s="74" t="str">
        <f>IF('ИИД (Отч.)'!F32="","",'ИИД (Отч.)'!F32)</f>
        <v>нет</v>
      </c>
      <c r="G56" s="74" t="str">
        <f>IF('ИИД (Отч.)'!G32="","",'ИИД (Отч.)'!G32)</f>
        <v>регионального</v>
      </c>
      <c r="H56" s="74" t="str">
        <f>IF('ИИД (Отч.)'!H32="","",'ИИД (Отч.)'!H32)</f>
        <v>нет</v>
      </c>
      <c r="I56" s="74" t="str">
        <f>IF('ИИД (Отч.)'!I32="","",'ИИД (Отч.)'!I32)</f>
        <v>нет</v>
      </c>
      <c r="J56" s="74" t="str">
        <f>IF('ИИД (Отч.)'!J32="","",'ИИД (Отч.)'!J32)</f>
        <v/>
      </c>
      <c r="K56" s="74" t="str">
        <f>IF('ИИД (Отч.)'!K32="","",'ИИД (Отч.)'!K32)</f>
        <v>нет</v>
      </c>
    </row>
    <row r="57" spans="1:11" s="140" customFormat="1">
      <c r="A57" s="141"/>
      <c r="B57" s="142"/>
      <c r="C57" s="143"/>
      <c r="D57" s="144"/>
      <c r="E57" s="144"/>
      <c r="F57" s="144"/>
      <c r="G57" s="144"/>
      <c r="H57" s="144"/>
      <c r="I57" s="144"/>
      <c r="J57" s="144"/>
      <c r="K57" s="144"/>
    </row>
    <row r="58" spans="1:11" ht="30">
      <c r="A58" s="91" t="s">
        <v>204</v>
      </c>
      <c r="B58" s="90" t="str">
        <f>'Методика оценки'!K307</f>
        <v>Оценка обеспеченности ДОО игрушками, указанная в Акте проверки готовности ДОО к 2014-2015 учебному году</v>
      </c>
      <c r="C58" s="95" t="s">
        <v>476</v>
      </c>
      <c r="D58" s="74" t="str">
        <f>IF('ИИД (Отч.)'!D77="","",'ИИД (Отч.)'!D77)</f>
        <v>хорошая</v>
      </c>
      <c r="E58" s="74" t="str">
        <f>IF('ИИД (Отч.)'!E77="","",'ИИД (Отч.)'!E77)</f>
        <v>хорошая</v>
      </c>
      <c r="F58" s="74" t="str">
        <f>IF('ИИД (Отч.)'!F77="","",'ИИД (Отч.)'!F77)</f>
        <v>хорошая</v>
      </c>
      <c r="G58" s="74" t="str">
        <f>IF('ИИД (Отч.)'!G77="","",'ИИД (Отч.)'!G77)</f>
        <v/>
      </c>
      <c r="H58" s="74" t="str">
        <f>IF('ИИД (Отч.)'!H77="","",'ИИД (Отч.)'!H77)</f>
        <v>хорошая</v>
      </c>
      <c r="I58" s="74" t="str">
        <f>IF('ИИД (Отч.)'!I77="","",'ИИД (Отч.)'!I77)</f>
        <v>хорошая</v>
      </c>
      <c r="J58" s="74" t="str">
        <f>IF('ИИД (Отч.)'!J77="","",'ИИД (Отч.)'!J77)</f>
        <v>хорошая</v>
      </c>
      <c r="K58" s="74" t="str">
        <f>IF('ИИД (Отч.)'!K77="","",'ИИД (Отч.)'!K77)</f>
        <v>хорошая</v>
      </c>
    </row>
    <row r="59" spans="1:11" ht="30">
      <c r="A59" s="91" t="s">
        <v>205</v>
      </c>
      <c r="B59" s="90" t="str">
        <f>'Методика оценки'!C312</f>
        <v>Оценка обеспеченности ДОО игрушками и дидактическими материалами, указанная в Акте проверки готовности ДОО к 2014-2015 учебному году</v>
      </c>
      <c r="C59" s="95" t="s">
        <v>477</v>
      </c>
      <c r="D59" s="74" t="str">
        <f>IF('ИИД (Отч.)'!D78="","",'ИИД (Отч.)'!D78)</f>
        <v>хорошая</v>
      </c>
      <c r="E59" s="74" t="str">
        <f>IF('ИИД (Отч.)'!E78="","",'ИИД (Отч.)'!E78)</f>
        <v>хорошая</v>
      </c>
      <c r="F59" s="74" t="str">
        <f>IF('ИИД (Отч.)'!F78="","",'ИИД (Отч.)'!F78)</f>
        <v>хорошая</v>
      </c>
      <c r="G59" s="74" t="str">
        <f>IF('ИИД (Отч.)'!G78="","",'ИИД (Отч.)'!G78)</f>
        <v/>
      </c>
      <c r="H59" s="74" t="str">
        <f>IF('ИИД (Отч.)'!H78="","",'ИИД (Отч.)'!H78)</f>
        <v>хорошая</v>
      </c>
      <c r="I59" s="74" t="str">
        <f>IF('ИИД (Отч.)'!I78="","",'ИИД (Отч.)'!I78)</f>
        <v>хорошая</v>
      </c>
      <c r="J59" s="74" t="str">
        <f>IF('ИИД (Отч.)'!J78="","",'ИИД (Отч.)'!J78)</f>
        <v>хорошая</v>
      </c>
      <c r="K59" s="74" t="str">
        <f>IF('ИИД (Отч.)'!K78="","",'ИИД (Отч.)'!K78)</f>
        <v>хорошая</v>
      </c>
    </row>
    <row r="60" spans="1:11" ht="30">
      <c r="A60" s="91" t="s">
        <v>206</v>
      </c>
      <c r="B60" s="90" t="str">
        <f>'Методика оценки'!K317</f>
        <v>Оценка состояние пищеблока, указанная в Акте проверки готовности ДОО к 2014-2015 учебному году</v>
      </c>
      <c r="C60" s="95" t="s">
        <v>478</v>
      </c>
      <c r="D60" s="74" t="str">
        <f>IF('ИИД (Отч.)'!D79="","",'ИИД (Отч.)'!D79)</f>
        <v>удв.</v>
      </c>
      <c r="E60" s="74" t="str">
        <f>IF('ИИД (Отч.)'!E79="","",'ИИД (Отч.)'!E79)</f>
        <v>удв.</v>
      </c>
      <c r="F60" s="74" t="str">
        <f>IF('ИИД (Отч.)'!F79="","",'ИИД (Отч.)'!F79)</f>
        <v>удв.</v>
      </c>
      <c r="G60" s="74" t="str">
        <f>IF('ИИД (Отч.)'!G79="","",'ИИД (Отч.)'!G79)</f>
        <v>хорошая</v>
      </c>
      <c r="H60" s="74" t="str">
        <f>IF('ИИД (Отч.)'!H79="","",'ИИД (Отч.)'!H79)</f>
        <v>удв.</v>
      </c>
      <c r="I60" s="74" t="str">
        <f>IF('ИИД (Отч.)'!I79="","",'ИИД (Отч.)'!I79)</f>
        <v>хорошая</v>
      </c>
      <c r="J60" s="74" t="str">
        <f>IF('ИИД (Отч.)'!J79="","",'ИИД (Отч.)'!J79)</f>
        <v>удв.</v>
      </c>
      <c r="K60" s="74" t="str">
        <f>IF('ИИД (Отч.)'!K79="","",'ИИД (Отч.)'!K79)</f>
        <v>хорошая</v>
      </c>
    </row>
    <row r="61" spans="1:11" s="140" customFormat="1">
      <c r="A61" s="141"/>
      <c r="B61" s="142"/>
      <c r="C61" s="143"/>
      <c r="D61" s="144"/>
      <c r="E61" s="144"/>
      <c r="F61" s="144"/>
      <c r="G61" s="144"/>
      <c r="H61" s="144"/>
      <c r="I61" s="144"/>
      <c r="J61" s="144"/>
      <c r="K61" s="144"/>
    </row>
    <row r="62" spans="1:11" ht="30">
      <c r="A62" s="91" t="s">
        <v>184</v>
      </c>
      <c r="B62" s="90" t="str">
        <f>'Методика оценки'!K235</f>
        <v>Тип здания, в котором располагается ДОО</v>
      </c>
      <c r="C62" s="95" t="s">
        <v>455</v>
      </c>
      <c r="D62" s="74" t="str">
        <f>IF('ИИД (Отч.)'!D56="","",'ИИД (Отч.)'!D56)</f>
        <v>арендованное</v>
      </c>
      <c r="E62" s="74" t="str">
        <f>IF('ИИД (Отч.)'!E56="","",'ИИД (Отч.)'!E56)</f>
        <v>арендованное</v>
      </c>
      <c r="F62" s="74" t="str">
        <f>IF('ИИД (Отч.)'!F56="","",'ИИД (Отч.)'!F56)</f>
        <v>арендованное</v>
      </c>
      <c r="G62" s="74" t="str">
        <f>IF('ИИД (Отч.)'!G56="","",'ИИД (Отч.)'!G56)</f>
        <v>арендованное</v>
      </c>
      <c r="H62" s="74" t="str">
        <f>IF('ИИД (Отч.)'!H56="","",'ИИД (Отч.)'!H56)</f>
        <v>приспособленное</v>
      </c>
      <c r="I62" s="74" t="str">
        <f>IF('ИИД (Отч.)'!I56="","",'ИИД (Отч.)'!I56)</f>
        <v>арендованное</v>
      </c>
      <c r="J62" s="74" t="str">
        <f>IF('ИИД (Отч.)'!J56="","",'ИИД (Отч.)'!J56)</f>
        <v>арендованное</v>
      </c>
      <c r="K62" s="74" t="str">
        <f>IF('ИИД (Отч.)'!K56="","",'ИИД (Отч.)'!K56)</f>
        <v>типовое</v>
      </c>
    </row>
    <row r="63" spans="1:11">
      <c r="I63" s="78"/>
      <c r="J63" s="78"/>
      <c r="K63" s="78"/>
    </row>
    <row r="64" spans="1:11">
      <c r="I64" s="78"/>
      <c r="J64" s="78"/>
      <c r="K64" s="78"/>
    </row>
    <row r="65" spans="9:11">
      <c r="I65" s="78"/>
      <c r="J65" s="78"/>
      <c r="K65" s="78"/>
    </row>
    <row r="66" spans="9:11">
      <c r="I66" s="78"/>
      <c r="J66" s="78"/>
      <c r="K66" s="78"/>
    </row>
    <row r="67" spans="9:11">
      <c r="I67" s="78"/>
      <c r="J67" s="78"/>
      <c r="K67" s="78"/>
    </row>
    <row r="68" spans="9:11">
      <c r="I68" s="78"/>
      <c r="J68" s="78"/>
      <c r="K68" s="78"/>
    </row>
    <row r="69" spans="9:11">
      <c r="I69" s="78"/>
      <c r="J69" s="78"/>
      <c r="K69" s="78"/>
    </row>
    <row r="70" spans="9:11">
      <c r="I70" s="78"/>
      <c r="J70" s="78"/>
      <c r="K70" s="78"/>
    </row>
    <row r="71" spans="9:11">
      <c r="I71" s="78"/>
      <c r="J71" s="78"/>
      <c r="K71" s="78"/>
    </row>
    <row r="72" spans="9:11">
      <c r="I72" s="78"/>
      <c r="J72" s="78"/>
      <c r="K72" s="78"/>
    </row>
    <row r="73" spans="9:11">
      <c r="I73" s="78"/>
      <c r="J73" s="78"/>
      <c r="K73" s="78"/>
    </row>
    <row r="74" spans="9:11">
      <c r="I74" s="78"/>
      <c r="J74" s="78"/>
      <c r="K74" s="78"/>
    </row>
    <row r="75" spans="9:11">
      <c r="I75" s="78"/>
      <c r="J75" s="78"/>
      <c r="K75" s="78"/>
    </row>
    <row r="76" spans="9:11">
      <c r="I76" s="78"/>
      <c r="J76" s="78"/>
      <c r="K76" s="78"/>
    </row>
    <row r="77" spans="9:11">
      <c r="I77" s="78"/>
      <c r="J77" s="78"/>
      <c r="K77" s="78"/>
    </row>
    <row r="78" spans="9:11">
      <c r="I78" s="78"/>
      <c r="J78" s="78"/>
      <c r="K78" s="78"/>
    </row>
    <row r="79" spans="9:11">
      <c r="I79" s="78"/>
      <c r="J79" s="78"/>
      <c r="K79" s="78"/>
    </row>
    <row r="80" spans="9:11">
      <c r="I80" s="78"/>
      <c r="J80" s="78"/>
      <c r="K80" s="78"/>
    </row>
    <row r="81" spans="9:11">
      <c r="I81" s="78"/>
      <c r="J81" s="78"/>
      <c r="K81" s="78"/>
    </row>
    <row r="82" spans="9:11">
      <c r="I82" s="78"/>
      <c r="J82" s="78"/>
      <c r="K82" s="78"/>
    </row>
    <row r="163" spans="10:11">
      <c r="J163" s="12" t="s">
        <v>47</v>
      </c>
      <c r="K163" s="12" t="s">
        <v>48</v>
      </c>
    </row>
    <row r="164" spans="10:11" ht="75">
      <c r="J164" s="16" t="s">
        <v>31</v>
      </c>
      <c r="K164" s="9" t="s">
        <v>39</v>
      </c>
    </row>
    <row r="165" spans="10:11" ht="75">
      <c r="J165" s="16" t="s">
        <v>32</v>
      </c>
      <c r="K165" s="9" t="s">
        <v>40</v>
      </c>
    </row>
    <row r="166" spans="10:11" ht="75">
      <c r="J166" s="16" t="s">
        <v>33</v>
      </c>
      <c r="K166" s="9" t="s">
        <v>41</v>
      </c>
    </row>
    <row r="167" spans="10:11" ht="60">
      <c r="J167" s="16" t="s">
        <v>34</v>
      </c>
      <c r="K167" s="9" t="s">
        <v>42</v>
      </c>
    </row>
    <row r="168" spans="10:11" ht="75">
      <c r="J168" s="16" t="s">
        <v>35</v>
      </c>
      <c r="K168" s="9" t="s">
        <v>43</v>
      </c>
    </row>
    <row r="169" spans="10:11" ht="60">
      <c r="J169" s="16" t="s">
        <v>36</v>
      </c>
      <c r="K169" s="9" t="s">
        <v>44</v>
      </c>
    </row>
    <row r="170" spans="10:11" ht="75">
      <c r="J170" s="16" t="s">
        <v>37</v>
      </c>
      <c r="K170" s="9" t="s">
        <v>45</v>
      </c>
    </row>
    <row r="171" spans="10:11" ht="60">
      <c r="J171" s="16" t="s">
        <v>38</v>
      </c>
      <c r="K171" s="9" t="s">
        <v>46</v>
      </c>
    </row>
  </sheetData>
  <autoFilter ref="A4:H4"/>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sheetPr>
    <tabColor theme="0" tint="-0.34998626667073579"/>
    <outlinePr summaryBelow="0" summaryRight="0"/>
  </sheetPr>
  <dimension ref="A1:G63"/>
  <sheetViews>
    <sheetView zoomScale="70" zoomScaleNormal="70" workbookViewId="0">
      <selection activeCell="B8" sqref="B8"/>
    </sheetView>
  </sheetViews>
  <sheetFormatPr defaultColWidth="9.140625" defaultRowHeight="15"/>
  <cols>
    <col min="1" max="1" width="5.5703125" style="44" customWidth="1"/>
    <col min="2" max="2" width="80" style="93" customWidth="1"/>
    <col min="3" max="3" width="10" style="97" bestFit="1" customWidth="1"/>
    <col min="4" max="4" width="18" style="78" customWidth="1"/>
    <col min="5" max="6" width="18.140625" style="78" customWidth="1"/>
    <col min="7" max="7" width="13.85546875" style="78" customWidth="1"/>
    <col min="8" max="16384" width="9.140625" style="1"/>
  </cols>
  <sheetData>
    <row r="1" spans="1:7" ht="22.5">
      <c r="A1" s="88" t="s">
        <v>23</v>
      </c>
      <c r="B1" s="148" t="s">
        <v>756</v>
      </c>
      <c r="C1" s="94"/>
    </row>
    <row r="3" spans="1:7" ht="93.75" customHeight="1">
      <c r="A3" s="110"/>
      <c r="B3" s="102" t="s">
        <v>24</v>
      </c>
      <c r="C3" s="110"/>
      <c r="D3" s="134" t="s">
        <v>740</v>
      </c>
      <c r="E3" s="134" t="s">
        <v>740</v>
      </c>
      <c r="F3" s="134" t="s">
        <v>740</v>
      </c>
      <c r="G3" s="134" t="s">
        <v>740</v>
      </c>
    </row>
    <row r="4" spans="1:7">
      <c r="A4" s="45"/>
      <c r="B4" s="90"/>
      <c r="C4" s="95"/>
      <c r="D4" s="4"/>
      <c r="E4" s="4"/>
      <c r="F4" s="4"/>
      <c r="G4" s="4"/>
    </row>
    <row r="5" spans="1:7" s="140" customFormat="1">
      <c r="A5" s="145"/>
      <c r="B5" s="137"/>
      <c r="C5" s="138"/>
      <c r="D5" s="146" t="s">
        <v>741</v>
      </c>
      <c r="E5" s="146" t="s">
        <v>742</v>
      </c>
      <c r="F5" s="147"/>
      <c r="G5" s="147"/>
    </row>
    <row r="6" spans="1:7">
      <c r="A6" s="91" t="s">
        <v>4</v>
      </c>
      <c r="B6" s="90" t="str">
        <f>'Методика оценки'!K12</f>
        <v>Наличие бесплатного дополнительного образования в ДОО в отчетном году</v>
      </c>
      <c r="C6" s="95" t="s">
        <v>12</v>
      </c>
      <c r="D6" s="74">
        <f>(COUNTIF('Анализ данных (кач.)'!D5:K5,"да")/COUNTA('Анализ данных (кач.)'!D5:K5))*100</f>
        <v>0</v>
      </c>
      <c r="E6" s="74">
        <f>(COUNTIF('Анализ данных (кач.)'!D5:K5,"нет")/COUNTA('Анализ данных (кач.)'!D5:K5))*100</f>
        <v>87.5</v>
      </c>
      <c r="F6" s="74"/>
      <c r="G6" s="74"/>
    </row>
    <row r="7" spans="1:7" ht="45">
      <c r="A7" s="91" t="s">
        <v>74</v>
      </c>
      <c r="B7" s="90" t="str">
        <f>'Методика оценки'!K65</f>
        <v>Наличие реализуемых в отчетном году собственных авторских образовательных программ ДОО, отмеченных всероссийскими, окружными, региональными или муниципальными наградами</v>
      </c>
      <c r="C7" s="95" t="s">
        <v>88</v>
      </c>
      <c r="D7" s="74">
        <f>(COUNTIF('Анализ данных (кач.)'!D6:K6,"да")/COUNTA('Анализ данных (кач.)'!D6:K6))*100</f>
        <v>50</v>
      </c>
      <c r="E7" s="74">
        <f>(COUNTIF('Анализ данных (кач.)'!D6:K6,"нет")/COUNTA('Анализ данных (кач.)'!D6:K6))*100</f>
        <v>50</v>
      </c>
      <c r="F7" s="74"/>
      <c r="G7" s="74"/>
    </row>
    <row r="8" spans="1:7" ht="30">
      <c r="A8" s="91" t="s">
        <v>76</v>
      </c>
      <c r="B8" s="90" t="str">
        <f>'Методика оценки'!K70</f>
        <v>Наличие специализированных методик работы с разновозрастными группами (зафиксированных в образовательной программе ДОО)</v>
      </c>
      <c r="C8" s="95" t="s">
        <v>90</v>
      </c>
      <c r="D8" s="74">
        <f>(COUNTIF('Анализ данных (кач.)'!D7:K7,"да")/COUNTA('Анализ данных (кач.)'!D7:K7))*100</f>
        <v>75</v>
      </c>
      <c r="E8" s="74">
        <f>(COUNTIF('Анализ данных (кач.)'!D7:K7,"нет")/COUNTA('Анализ данных (кач.)'!D7:K7))*100</f>
        <v>25</v>
      </c>
      <c r="F8" s="74"/>
      <c r="G8" s="74"/>
    </row>
    <row r="9" spans="1:7" ht="45">
      <c r="A9" s="91" t="s">
        <v>78</v>
      </c>
      <c r="B9" s="90" t="str">
        <f>'Методика оценки'!K79</f>
        <v>Наличие системы диагностики развития (знаний, умений, навыков) воспитанников или системы мониторинга достижения воспитанниками  планируемых целевых ориентиров</v>
      </c>
      <c r="C9" s="95" t="s">
        <v>92</v>
      </c>
      <c r="D9" s="74">
        <f>(COUNTIF('Анализ данных (кач.)'!D8:K8,"да")/COUNTA('Анализ данных (кач.)'!D8:K8))*100</f>
        <v>87.5</v>
      </c>
      <c r="E9" s="74">
        <f>(COUNTIF('Анализ данных (кач.)'!D8:K8,"нет")/COUNTA('Анализ данных (кач.)'!D8:K8))*100</f>
        <v>0</v>
      </c>
      <c r="F9" s="74"/>
      <c r="G9" s="74"/>
    </row>
    <row r="10" spans="1:7">
      <c r="A10" s="91" t="s">
        <v>80</v>
      </c>
      <c r="B10" s="90" t="str">
        <f>'Методика оценки'!K101</f>
        <v>Наличие сторожа (охранника) в дневное время</v>
      </c>
      <c r="C10" s="95" t="s">
        <v>95</v>
      </c>
      <c r="D10" s="74">
        <f>(COUNTIF('Анализ данных (кач.)'!D9:K9,"да")/COUNTA('Анализ данных (кач.)'!D9:K9))*100</f>
        <v>87.5</v>
      </c>
      <c r="E10" s="74">
        <f>(COUNTIF('Анализ данных (кач.)'!D9:K9,"нет")/COUNTA('Анализ данных (кач.)'!D9:K9))*100</f>
        <v>0</v>
      </c>
      <c r="F10" s="74"/>
      <c r="G10" s="74"/>
    </row>
    <row r="11" spans="1:7" ht="30">
      <c r="A11" s="91" t="s">
        <v>82</v>
      </c>
      <c r="B11" s="90" t="str">
        <f>'Методика оценки'!K109</f>
        <v>Ведение индивидуальных карт психофизического здоровья детей психологом и медицинскими работниками</v>
      </c>
      <c r="C11" s="95" t="s">
        <v>97</v>
      </c>
      <c r="D11" s="74">
        <f>(COUNTIF('Анализ данных (кач.)'!D10:K10,"да")/COUNTA('Анализ данных (кач.)'!D10:K10))*100</f>
        <v>87.5</v>
      </c>
      <c r="E11" s="74">
        <f>(COUNTIF('Анализ данных (кач.)'!D10:K10,"нет")/COUNTA('Анализ данных (кач.)'!D10:K10))*100</f>
        <v>0</v>
      </c>
      <c r="F11" s="74"/>
      <c r="G11" s="74"/>
    </row>
    <row r="12" spans="1:7">
      <c r="A12" s="91" t="s">
        <v>162</v>
      </c>
      <c r="B12" s="90" t="str">
        <f>'Методика оценки'!K206</f>
        <v>Наличие учителей-логопедов в ДОО в отчетном году</v>
      </c>
      <c r="C12" s="95" t="s">
        <v>163</v>
      </c>
      <c r="D12" s="74">
        <f>(COUNTIF('Анализ данных (кач.)'!D11:K11,"да")/COUNTA('Анализ данных (кач.)'!D11:K11))*100</f>
        <v>37.5</v>
      </c>
      <c r="E12" s="74">
        <f>(COUNTIF('Анализ данных (кач.)'!D11:K11,"нет")/COUNTA('Анализ данных (кач.)'!D11:K11))*100</f>
        <v>62.5</v>
      </c>
      <c r="F12" s="74"/>
      <c r="G12" s="74"/>
    </row>
    <row r="13" spans="1:7">
      <c r="A13" s="91" t="s">
        <v>181</v>
      </c>
      <c r="B13" s="90" t="str">
        <f>'Методика оценки'!K226</f>
        <v xml:space="preserve">Наличие системы водоснабжения </v>
      </c>
      <c r="C13" s="95" t="s">
        <v>452</v>
      </c>
      <c r="D13" s="74">
        <f>(COUNTIF('Анализ данных (кач.)'!D12:K12,"да")/COUNTA('Анализ данных (кач.)'!D12:K12))*100</f>
        <v>62.5</v>
      </c>
      <c r="E13" s="74">
        <f>(COUNTIF('Анализ данных (кач.)'!D12:K12,"нет")/COUNTA('Анализ данных (кач.)'!D12:K12))*100</f>
        <v>25</v>
      </c>
      <c r="F13" s="74"/>
      <c r="G13" s="74"/>
    </row>
    <row r="14" spans="1:7">
      <c r="A14" s="91" t="s">
        <v>182</v>
      </c>
      <c r="B14" s="90" t="str">
        <f>'Методика оценки'!K229</f>
        <v>Наличие системы отопления</v>
      </c>
      <c r="C14" s="95" t="s">
        <v>453</v>
      </c>
      <c r="D14" s="74">
        <f>(COUNTIF('Анализ данных (кач.)'!D13:K13,"да")/COUNTA('Анализ данных (кач.)'!D13:K13))*100</f>
        <v>25</v>
      </c>
      <c r="E14" s="74">
        <f>(COUNTIF('Анализ данных (кач.)'!D13:K13,"нет")/COUNTA('Анализ данных (кач.)'!D13:K13))*100</f>
        <v>75</v>
      </c>
      <c r="F14" s="74"/>
      <c r="G14" s="74"/>
    </row>
    <row r="15" spans="1:7">
      <c r="A15" s="91" t="s">
        <v>183</v>
      </c>
      <c r="B15" s="90" t="str">
        <f>'Методика оценки'!K232</f>
        <v>Наличие канализации</v>
      </c>
      <c r="C15" s="95" t="s">
        <v>454</v>
      </c>
      <c r="D15" s="74">
        <f>(COUNTIF('Анализ данных (кач.)'!D14:K14,"да")/COUNTA('Анализ данных (кач.)'!D14:K14))*100</f>
        <v>12.5</v>
      </c>
      <c r="E15" s="74">
        <f>(COUNTIF('Анализ данных (кач.)'!D14:K14,"нет")/COUNTA('Анализ данных (кач.)'!D14:K14))*100</f>
        <v>87.5</v>
      </c>
      <c r="F15" s="74"/>
      <c r="G15" s="74"/>
    </row>
    <row r="16" spans="1:7">
      <c r="A16" s="91" t="s">
        <v>185</v>
      </c>
      <c r="B16" s="90" t="str">
        <f>'Методика оценки'!C239</f>
        <v>Является ли здание ДОО аварийным</v>
      </c>
      <c r="C16" s="95" t="s">
        <v>456</v>
      </c>
      <c r="D16" s="74">
        <f>(COUNTIF('Анализ данных (кач.)'!D15:K15,"да")/COUNTA('Анализ данных (кач.)'!D15:K15))*100</f>
        <v>0</v>
      </c>
      <c r="E16" s="74">
        <f>(COUNTIF('Анализ данных (кач.)'!D15:K15,"нет")/COUNTA('Анализ данных (кач.)'!D15:K15))*100</f>
        <v>100</v>
      </c>
      <c r="F16" s="74"/>
      <c r="G16" s="74"/>
    </row>
    <row r="17" spans="1:7">
      <c r="A17" s="91" t="s">
        <v>186</v>
      </c>
      <c r="B17" s="90" t="str">
        <f>'Методика оценки'!K242</f>
        <v>Необходимость проведения в здании ДОО капитального ремонта</v>
      </c>
      <c r="C17" s="95" t="s">
        <v>457</v>
      </c>
      <c r="D17" s="74">
        <f>(COUNTIF('Анализ данных (кач.)'!D16:K16,"да")/COUNTA('Анализ данных (кач.)'!D16:K16))*100</f>
        <v>25</v>
      </c>
      <c r="E17" s="74">
        <f>(COUNTIF('Анализ данных (кач.)'!D16:K16,"нет")/COUNTA('Анализ данных (кач.)'!D16:K16))*100</f>
        <v>75</v>
      </c>
      <c r="F17" s="74"/>
      <c r="G17" s="74"/>
    </row>
    <row r="18" spans="1:7">
      <c r="A18" s="91" t="s">
        <v>187</v>
      </c>
      <c r="B18" s="90" t="str">
        <f>'Методика оценки'!K245</f>
        <v xml:space="preserve"> Наличие тревожной кнопки или другой охранной сигнализации</v>
      </c>
      <c r="C18" s="95" t="s">
        <v>458</v>
      </c>
      <c r="D18" s="74">
        <f>(COUNTIF('Анализ данных (кач.)'!D17:K17,"да")/COUNTA('Анализ данных (кач.)'!D17:K17))*100</f>
        <v>87.5</v>
      </c>
      <c r="E18" s="74">
        <f>(COUNTIF('Анализ данных (кач.)'!D17:K17,"нет")/COUNTA('Анализ данных (кач.)'!D17:K17))*100</f>
        <v>0</v>
      </c>
      <c r="F18" s="74"/>
      <c r="G18" s="74"/>
    </row>
    <row r="19" spans="1:7">
      <c r="A19" s="91" t="s">
        <v>188</v>
      </c>
      <c r="B19" s="90" t="str">
        <f>'Методика оценки'!K248</f>
        <v>Наличие работающей пожарной сигнализации</v>
      </c>
      <c r="C19" s="95" t="s">
        <v>459</v>
      </c>
      <c r="D19" s="74">
        <f>(COUNTIF('Анализ данных (кач.)'!D18:K18,"да")/COUNTA('Анализ данных (кач.)'!D18:K18))*100</f>
        <v>87.5</v>
      </c>
      <c r="E19" s="74">
        <f>(COUNTIF('Анализ данных (кач.)'!D18:K18,"нет")/COUNTA('Анализ данных (кач.)'!D18:K18))*100</f>
        <v>0</v>
      </c>
      <c r="F19" s="74"/>
      <c r="G19" s="74"/>
    </row>
    <row r="20" spans="1:7">
      <c r="A20" s="91" t="s">
        <v>189</v>
      </c>
      <c r="B20" s="90" t="str">
        <f>'Методика оценки'!K251</f>
        <v>Наличие противопожарного оборудования</v>
      </c>
      <c r="C20" s="95" t="s">
        <v>460</v>
      </c>
      <c r="D20" s="74">
        <f>(COUNTIF('Анализ данных (кач.)'!D19:K19,"да")/COUNTA('Анализ данных (кач.)'!D19:K19))*100</f>
        <v>87.5</v>
      </c>
      <c r="E20" s="74">
        <f>(COUNTIF('Анализ данных (кач.)'!D19:K19,"нет")/COUNTA('Анализ данных (кач.)'!D19:K19))*100</f>
        <v>0</v>
      </c>
      <c r="F20" s="74"/>
      <c r="G20" s="74"/>
    </row>
    <row r="21" spans="1:7">
      <c r="A21" s="91" t="s">
        <v>190</v>
      </c>
      <c r="B21" s="90" t="str">
        <f>'Методика оценки'!K254</f>
        <v>Наличие системы видеонаблюдения</v>
      </c>
      <c r="C21" s="95" t="s">
        <v>461</v>
      </c>
      <c r="D21" s="74">
        <f>(COUNTIF('Анализ данных (кач.)'!D20:K20,"да")/COUNTA('Анализ данных (кач.)'!D20:K20))*100</f>
        <v>87.5</v>
      </c>
      <c r="E21" s="74">
        <f>(COUNTIF('Анализ данных (кач.)'!D20:K20,"нет")/COUNTA('Анализ данных (кач.)'!D20:K20))*100</f>
        <v>0</v>
      </c>
      <c r="F21" s="74"/>
      <c r="G21" s="74"/>
    </row>
    <row r="22" spans="1:7">
      <c r="A22" s="91" t="s">
        <v>192</v>
      </c>
      <c r="B22" s="90" t="str">
        <f>'Методика оценки'!K261</f>
        <v>Наличие периметрального ограждения территории ДОО, освещение территории</v>
      </c>
      <c r="C22" s="95" t="s">
        <v>463</v>
      </c>
      <c r="D22" s="74">
        <f>(COUNTIF('Анализ данных (кач.)'!D21:K21,"да")/COUNTA('Анализ данных (кач.)'!D21:K21))*100</f>
        <v>75</v>
      </c>
      <c r="E22" s="74">
        <f>(COUNTIF('Анализ данных (кач.)'!D21:K21,"нет")/COUNTA('Анализ данных (кач.)'!D21:K21))*100</f>
        <v>12.5</v>
      </c>
      <c r="F22" s="74"/>
      <c r="G22" s="74"/>
    </row>
    <row r="23" spans="1:7">
      <c r="A23" s="91" t="s">
        <v>193</v>
      </c>
      <c r="B23" s="90" t="str">
        <f>'Методика оценки'!K264</f>
        <v>Наличие прогулочной площадки</v>
      </c>
      <c r="C23" s="95" t="s">
        <v>464</v>
      </c>
      <c r="D23" s="74">
        <f>(COUNTIF('Анализ данных (кач.)'!D22:K22,"да")/COUNTA('Анализ данных (кач.)'!D22:K22))*100</f>
        <v>87.5</v>
      </c>
      <c r="E23" s="74">
        <f>(COUNTIF('Анализ данных (кач.)'!D22:K22,"нет")/COUNTA('Анализ данных (кач.)'!D22:K22))*100</f>
        <v>0</v>
      </c>
      <c r="F23" s="74"/>
      <c r="G23" s="74"/>
    </row>
    <row r="24" spans="1:7">
      <c r="A24" s="91" t="s">
        <v>195</v>
      </c>
      <c r="B24" s="90" t="str">
        <f>'Методика оценки'!K274</f>
        <v>Наличие оборудованного физкультурного зала</v>
      </c>
      <c r="C24" s="95" t="s">
        <v>467</v>
      </c>
      <c r="D24" s="74">
        <f>(COUNTIF('Анализ данных (кач.)'!D23:K23,"да")/COUNTA('Анализ данных (кач.)'!D23:K23))*100</f>
        <v>0</v>
      </c>
      <c r="E24" s="74">
        <f>(COUNTIF('Анализ данных (кач.)'!D23:K23,"нет")/COUNTA('Анализ данных (кач.)'!D23:K23))*100</f>
        <v>100</v>
      </c>
      <c r="F24" s="74"/>
      <c r="G24" s="74"/>
    </row>
    <row r="25" spans="1:7">
      <c r="A25" s="91" t="s">
        <v>196</v>
      </c>
      <c r="B25" s="90" t="str">
        <f>'Методика оценки'!K277</f>
        <v>Наличие оборудованного музыкального зала</v>
      </c>
      <c r="C25" s="95" t="s">
        <v>468</v>
      </c>
      <c r="D25" s="74">
        <f>(COUNTIF('Анализ данных (кач.)'!D24:K24,"да")/COUNTA('Анализ данных (кач.)'!D24:K24))*100</f>
        <v>0</v>
      </c>
      <c r="E25" s="74">
        <f>(COUNTIF('Анализ данных (кач.)'!D24:K24,"нет")/COUNTA('Анализ данных (кач.)'!D24:K24))*100</f>
        <v>100</v>
      </c>
      <c r="F25" s="74"/>
      <c r="G25" s="74"/>
    </row>
    <row r="26" spans="1:7">
      <c r="A26" s="91" t="s">
        <v>197</v>
      </c>
      <c r="B26" s="90" t="str">
        <f>'Методика оценки'!K280</f>
        <v>Наличие оборудованного крытого бассейна</v>
      </c>
      <c r="C26" s="95" t="s">
        <v>469</v>
      </c>
      <c r="D26" s="74">
        <f>(COUNTIF('Анализ данных (кач.)'!D25:K25,"да")/COUNTA('Анализ данных (кач.)'!D25:K25))*100</f>
        <v>0</v>
      </c>
      <c r="E26" s="74">
        <f>(COUNTIF('Анализ данных (кач.)'!D25:K25,"нет")/COUNTA('Анализ данных (кач.)'!D25:K25))*100</f>
        <v>100</v>
      </c>
      <c r="F26" s="74"/>
      <c r="G26" s="74"/>
    </row>
    <row r="27" spans="1:7">
      <c r="A27" s="91" t="s">
        <v>199</v>
      </c>
      <c r="B27" s="90" t="str">
        <f>'Методика оценки'!K288</f>
        <v>Наличие оборудованного медицинского кабинета</v>
      </c>
      <c r="C27" s="95" t="s">
        <v>471</v>
      </c>
      <c r="D27" s="74">
        <f>(COUNTIF('Анализ данных (кач.)'!D26:K26,"да")/COUNTA('Анализ данных (кач.)'!D26:K26))*100</f>
        <v>87.5</v>
      </c>
      <c r="E27" s="74">
        <f>(COUNTIF('Анализ данных (кач.)'!D26:K26,"нет")/COUNTA('Анализ данных (кач.)'!D26:K26))*100</f>
        <v>12.5</v>
      </c>
      <c r="F27" s="74"/>
      <c r="G27" s="74"/>
    </row>
    <row r="28" spans="1:7">
      <c r="A28" s="91" t="s">
        <v>200</v>
      </c>
      <c r="B28" s="90" t="str">
        <f>'Методика оценки'!K291</f>
        <v>Наличие оборудованного процедурного кабинета</v>
      </c>
      <c r="C28" s="95" t="s">
        <v>472</v>
      </c>
      <c r="D28" s="74">
        <f>(COUNTIF('Анализ данных (кач.)'!D27:K27,"да")/COUNTA('Анализ данных (кач.)'!D27:K27))*100</f>
        <v>12.5</v>
      </c>
      <c r="E28" s="74">
        <f>(COUNTIF('Анализ данных (кач.)'!D27:K27,"нет")/COUNTA('Анализ данных (кач.)'!D27:K27))*100</f>
        <v>87.5</v>
      </c>
      <c r="F28" s="74"/>
      <c r="G28" s="74"/>
    </row>
    <row r="29" spans="1:7">
      <c r="A29" s="91" t="s">
        <v>201</v>
      </c>
      <c r="B29" s="90" t="str">
        <f>'Методика оценки'!K294</f>
        <v>Наличие оборудованного изолятора</v>
      </c>
      <c r="C29" s="95" t="s">
        <v>473</v>
      </c>
      <c r="D29" s="74">
        <f>(COUNTIF('Анализ данных (кач.)'!D28:K28,"да")/COUNTA('Анализ данных (кач.)'!D28:K28))*100</f>
        <v>12.5</v>
      </c>
      <c r="E29" s="74">
        <f>(COUNTIF('Анализ данных (кач.)'!D28:K28,"нет")/COUNTA('Анализ данных (кач.)'!D28:K28))*100</f>
        <v>87.5</v>
      </c>
      <c r="F29" s="74"/>
      <c r="G29" s="74"/>
    </row>
    <row r="30" spans="1:7">
      <c r="A30" s="91" t="s">
        <v>202</v>
      </c>
      <c r="B30" s="90" t="str">
        <f>'Методика оценки'!K297</f>
        <v>Наличие специального оборудованного кабинета педагога-психолога</v>
      </c>
      <c r="C30" s="95" t="s">
        <v>474</v>
      </c>
      <c r="D30" s="74">
        <f>(COUNTIF('Анализ данных (кач.)'!D29:K29,"да")/COUNTA('Анализ данных (кач.)'!D29:K29))*100</f>
        <v>0</v>
      </c>
      <c r="E30" s="74">
        <f>(COUNTIF('Анализ данных (кач.)'!D29:K29,"нет")/COUNTA('Анализ данных (кач.)'!D29:K29))*100</f>
        <v>100</v>
      </c>
      <c r="F30" s="74"/>
      <c r="G30" s="74"/>
    </row>
    <row r="31" spans="1:7">
      <c r="A31" s="91" t="s">
        <v>203</v>
      </c>
      <c r="B31" s="90" t="str">
        <f>'Методика оценки'!K300</f>
        <v>Наличие специального оборудованного кабинета учителя-логопеда</v>
      </c>
      <c r="C31" s="95" t="s">
        <v>475</v>
      </c>
      <c r="D31" s="74">
        <f>(COUNTIF('Анализ данных (кач.)'!D30:K30,"да")/COUNTA('Анализ данных (кач.)'!D30:K30))*100</f>
        <v>0</v>
      </c>
      <c r="E31" s="74">
        <f>(COUNTIF('Анализ данных (кач.)'!D30:K30,"нет")/COUNTA('Анализ данных (кач.)'!D30:K30))*100</f>
        <v>100</v>
      </c>
      <c r="F31" s="74"/>
      <c r="G31" s="74"/>
    </row>
    <row r="32" spans="1:7">
      <c r="A32" s="91" t="s">
        <v>213</v>
      </c>
      <c r="B32" s="90" t="str">
        <f>'Методика оценки'!K342</f>
        <v>Ссылка на официальный сайт ДОО</v>
      </c>
      <c r="C32" s="95" t="s">
        <v>485</v>
      </c>
      <c r="D32" s="74">
        <f>(COUNTIF('Анализ данных (кач.)'!D31:K31,"да")/COUNTA('Анализ данных (кач.)'!D31:K31))*100</f>
        <v>87.5</v>
      </c>
      <c r="E32" s="74">
        <f>(COUNTIF('Анализ данных (кач.)'!D31:K31,"нет")/COUNTA('Анализ данных (кач.)'!D31:K31))*100</f>
        <v>0</v>
      </c>
      <c r="F32" s="74"/>
      <c r="G32" s="74"/>
    </row>
    <row r="33" spans="1:7">
      <c r="A33" s="91"/>
      <c r="B33" s="92" t="str">
        <f>'Методика оценки'!K346</f>
        <v>о дате создания ДОО</v>
      </c>
      <c r="C33" s="96" t="str">
        <f>'Методика оценки'!J346</f>
        <v>ИД85.1</v>
      </c>
      <c r="D33" s="99">
        <f>(COUNTIF('Анализ данных (кач.)'!D32:K32,"да")/COUNTA('Анализ данных (кач.)'!D32:K32))*100</f>
        <v>75</v>
      </c>
      <c r="E33" s="99">
        <f>(COUNTIF('Анализ данных (кач.)'!D32:K32,"нет")/COUNTA('Анализ данных (кач.)'!D32:K32))*100</f>
        <v>0</v>
      </c>
      <c r="F33" s="99"/>
      <c r="G33" s="99"/>
    </row>
    <row r="34" spans="1:7">
      <c r="A34" s="91"/>
      <c r="B34" s="92" t="str">
        <f>'Методика оценки'!K349</f>
        <v>об учредителях ДОО</v>
      </c>
      <c r="C34" s="96" t="str">
        <f>'Методика оценки'!J349</f>
        <v>ИД85.2</v>
      </c>
      <c r="D34" s="99">
        <f>(COUNTIF('Анализ данных (кач.)'!D33:K33,"да")/COUNTA('Анализ данных (кач.)'!D33:K33))*100</f>
        <v>87.5</v>
      </c>
      <c r="E34" s="99">
        <f>(COUNTIF('Анализ данных (кач.)'!D33:K33,"нет")/COUNTA('Анализ данных (кач.)'!D33:K33))*100</f>
        <v>0</v>
      </c>
      <c r="F34" s="99"/>
      <c r="G34" s="99"/>
    </row>
    <row r="35" spans="1:7">
      <c r="A35" s="91"/>
      <c r="B35" s="92" t="str">
        <f>'Методика оценки'!K352</f>
        <v>о месте нахождения ДОО</v>
      </c>
      <c r="C35" s="96" t="str">
        <f>'Методика оценки'!J352</f>
        <v>ИД85.3</v>
      </c>
      <c r="D35" s="99">
        <f>(COUNTIF('Анализ данных (кач.)'!D34:K34,"да")/COUNTA('Анализ данных (кач.)'!D34:K34))*100</f>
        <v>87.5</v>
      </c>
      <c r="E35" s="99">
        <f>(COUNTIF('Анализ данных (кач.)'!D34:K34,"нет")/COUNTA('Анализ данных (кач.)'!D34:K34))*100</f>
        <v>0</v>
      </c>
      <c r="F35" s="99"/>
      <c r="G35" s="99"/>
    </row>
    <row r="36" spans="1:7">
      <c r="A36" s="91"/>
      <c r="B36" s="92" t="str">
        <f>'Методика оценки'!K355</f>
        <v>о графике работы ДОО</v>
      </c>
      <c r="C36" s="96" t="str">
        <f>'Методика оценки'!J355</f>
        <v>ИД85.4</v>
      </c>
      <c r="D36" s="99">
        <f>(COUNTIF('Анализ данных (кач.)'!D35:K35,"да")/COUNTA('Анализ данных (кач.)'!D35:K35))*100</f>
        <v>87.5</v>
      </c>
      <c r="E36" s="99">
        <f>(COUNTIF('Анализ данных (кач.)'!D35:K35,"нет")/COUNTA('Анализ данных (кач.)'!D35:K35))*100</f>
        <v>0</v>
      </c>
      <c r="F36" s="99"/>
      <c r="G36" s="99"/>
    </row>
    <row r="37" spans="1:7">
      <c r="A37" s="91"/>
      <c r="B37" s="92" t="str">
        <f>'Методика оценки'!K358</f>
        <v>контактной информации ДОО (телефона, электронной почты)</v>
      </c>
      <c r="C37" s="96" t="str">
        <f>'Методика оценки'!J358</f>
        <v>ИД85.5</v>
      </c>
      <c r="D37" s="99">
        <f>(COUNTIF('Анализ данных (кач.)'!D36:K36,"да")/COUNTA('Анализ данных (кач.)'!D36:K36))*100</f>
        <v>87.5</v>
      </c>
      <c r="E37" s="99">
        <f>(COUNTIF('Анализ данных (кач.)'!D36:K36,"нет")/COUNTA('Анализ данных (кач.)'!D36:K36))*100</f>
        <v>0</v>
      </c>
      <c r="F37" s="99"/>
      <c r="G37" s="99"/>
    </row>
    <row r="38" spans="1:7" ht="30">
      <c r="A38" s="91" t="s">
        <v>215</v>
      </c>
      <c r="B38" s="90" t="str">
        <f>'Методика оценки'!K361</f>
        <v>Ссылка на страницу официального сайта ДОО, содержащую сведения о педагогических работниках ДОО</v>
      </c>
      <c r="C38" s="95" t="s">
        <v>487</v>
      </c>
      <c r="D38" s="74">
        <f>(COUNTIF('Анализ данных (кач.)'!D37:K37,"да")/COUNTA('Анализ данных (кач.)'!D37:K37))*100</f>
        <v>62.5</v>
      </c>
      <c r="E38" s="74">
        <f>(COUNTIF('Анализ данных (кач.)'!D37:K37,"нет")/COUNTA('Анализ данных (кач.)'!D37:K37))*100</f>
        <v>25</v>
      </c>
      <c r="F38" s="74"/>
      <c r="G38" s="74"/>
    </row>
    <row r="39" spans="1:7">
      <c r="A39" s="91"/>
      <c r="B39" s="92" t="str">
        <f>'Методика оценки'!K365</f>
        <v>об органах управления</v>
      </c>
      <c r="C39" s="96" t="str">
        <f>'Методика оценки'!J365</f>
        <v>ИД87.1</v>
      </c>
      <c r="D39" s="99">
        <f>(COUNTIF('Анализ данных (кач.)'!D38:K38,"да")/COUNTA('Анализ данных (кач.)'!D38:K38))*100</f>
        <v>50</v>
      </c>
      <c r="E39" s="99">
        <f>(COUNTIF('Анализ данных (кач.)'!D38:K38,"нет")/COUNTA('Анализ данных (кач.)'!D38:K38))*100</f>
        <v>37.5</v>
      </c>
      <c r="F39" s="99"/>
      <c r="G39" s="99"/>
    </row>
    <row r="40" spans="1:7">
      <c r="A40" s="91"/>
      <c r="B40" s="92" t="str">
        <f>'Методика оценки'!K368</f>
        <v>о руководителях органов управления</v>
      </c>
      <c r="C40" s="96" t="str">
        <f>'Методика оценки'!J368</f>
        <v>ИД87.2</v>
      </c>
      <c r="D40" s="99">
        <f>(COUNTIF('Анализ данных (кач.)'!D39:K39,"да")/COUNTA('Анализ данных (кач.)'!D39:K39))*100</f>
        <v>50</v>
      </c>
      <c r="E40" s="99">
        <f>(COUNTIF('Анализ данных (кач.)'!D39:K39,"нет")/COUNTA('Анализ данных (кач.)'!D39:K39))*100</f>
        <v>37.5</v>
      </c>
      <c r="F40" s="99"/>
      <c r="G40" s="99"/>
    </row>
    <row r="41" spans="1:7" ht="30">
      <c r="A41" s="91" t="s">
        <v>217</v>
      </c>
      <c r="B41" s="90" t="str">
        <f>'Методика оценки'!K371</f>
        <v>Ссылка на страницу официального сайта ДОО, содержащую отчет о результатах самообследования ДОО, подписанный руководителем ДОО и заверенный печатью</v>
      </c>
      <c r="C41" s="95" t="s">
        <v>489</v>
      </c>
      <c r="D41" s="74">
        <f>(COUNTIF('Анализ данных (кач.)'!D40:K40,"да")/COUNTA('Анализ данных (кач.)'!D40:K40))*100</f>
        <v>0</v>
      </c>
      <c r="E41" s="74">
        <f>(COUNTIF('Анализ данных (кач.)'!D40:K40,"нет")/COUNTA('Анализ данных (кач.)'!D40:K40))*100</f>
        <v>87.5</v>
      </c>
      <c r="F41" s="74"/>
      <c r="G41" s="74"/>
    </row>
    <row r="42" spans="1:7" ht="30">
      <c r="A42" s="91" t="s">
        <v>218</v>
      </c>
      <c r="B42" s="90" t="str">
        <f>'Методика оценки'!K374</f>
        <v>Ссылка на страницу официального сайта ДОО, содержащую информацию о материально-технического обеспечении образовательной деятельности в ДОО.</v>
      </c>
      <c r="C42" s="95" t="s">
        <v>490</v>
      </c>
      <c r="D42" s="74">
        <f>(COUNTIF('Анализ данных (кач.)'!D41:K41,"да")/COUNTA('Анализ данных (кач.)'!D41:K41))*100</f>
        <v>0</v>
      </c>
      <c r="E42" s="74">
        <f>(COUNTIF('Анализ данных (кач.)'!D41:K41,"нет")/COUNTA('Анализ данных (кач.)'!D41:K41))*100</f>
        <v>100</v>
      </c>
      <c r="F42" s="74"/>
      <c r="G42" s="74"/>
    </row>
    <row r="43" spans="1:7">
      <c r="A43" s="91"/>
      <c r="B43" s="92" t="str">
        <f>'Методика оценки'!K378</f>
        <v>образовательную программу ДОО</v>
      </c>
      <c r="C43" s="96" t="str">
        <f>'Методика оценки'!J378</f>
        <v>ИД90.1</v>
      </c>
      <c r="D43" s="99">
        <f>(COUNTIF('Анализ данных (кач.)'!D42:K42,"да")/COUNTA('Анализ данных (кач.)'!D42:K42))*100</f>
        <v>25</v>
      </c>
      <c r="E43" s="99">
        <f>(COUNTIF('Анализ данных (кач.)'!D42:K42,"нет")/COUNTA('Анализ данных (кач.)'!D42:K42))*100</f>
        <v>75</v>
      </c>
      <c r="F43" s="99"/>
      <c r="G43" s="99"/>
    </row>
    <row r="44" spans="1:7">
      <c r="A44" s="91"/>
      <c r="B44" s="92" t="str">
        <f>'Методика оценки'!K381</f>
        <v>календарный учебный график ДОО</v>
      </c>
      <c r="C44" s="96" t="str">
        <f>'Методика оценки'!J381</f>
        <v>ИД90.2</v>
      </c>
      <c r="D44" s="99">
        <f>(COUNTIF('Анализ данных (кач.)'!D43:K43,"да")/COUNTA('Анализ данных (кач.)'!D43:K43))*100</f>
        <v>62.5</v>
      </c>
      <c r="E44" s="99">
        <f>(COUNTIF('Анализ данных (кач.)'!D43:K43,"нет")/COUNTA('Анализ данных (кач.)'!D43:K43))*100</f>
        <v>37.5</v>
      </c>
      <c r="F44" s="99"/>
      <c r="G44" s="99"/>
    </row>
    <row r="45" spans="1:7">
      <c r="A45" s="91"/>
      <c r="B45" s="92" t="str">
        <f>'Методика оценки'!K384</f>
        <v>методические материалы ДОО</v>
      </c>
      <c r="C45" s="96" t="str">
        <f>'Методика оценки'!J384</f>
        <v>ИД90.3</v>
      </c>
      <c r="D45" s="99">
        <f>(COUNTIF('Анализ данных (кач.)'!D44:K44,"да")/COUNTA('Анализ данных (кач.)'!D44:K44))*100</f>
        <v>37.5</v>
      </c>
      <c r="E45" s="99">
        <f>(COUNTIF('Анализ данных (кач.)'!D44:K44,"нет")/COUNTA('Анализ данных (кач.)'!D44:K44))*100</f>
        <v>62.5</v>
      </c>
      <c r="F45" s="99"/>
      <c r="G45" s="99"/>
    </row>
    <row r="46" spans="1:7" ht="30">
      <c r="A46" s="91" t="s">
        <v>220</v>
      </c>
      <c r="B46" s="90" t="str">
        <f>'Методика оценки'!K387</f>
        <v>Ссылка на страницу официального сайта ДОО, содержащую информацию о предписаниях надзорных органов, отчетов об исполнении таких предписаний.</v>
      </c>
      <c r="C46" s="95" t="s">
        <v>492</v>
      </c>
      <c r="D46" s="74">
        <f>(COUNTIF('Анализ данных (кач.)'!D45:K45,"да")/COUNTA('Анализ данных (кач.)'!D45:K45))*100</f>
        <v>0</v>
      </c>
      <c r="E46" s="74">
        <f>(COUNTIF('Анализ данных (кач.)'!D45:K45,"нет")/COUNTA('Анализ данных (кач.)'!D45:K45))*100</f>
        <v>100</v>
      </c>
      <c r="F46" s="74"/>
      <c r="G46" s="74"/>
    </row>
    <row r="47" spans="1:7" ht="30">
      <c r="A47" s="91" t="s">
        <v>221</v>
      </c>
      <c r="B47" s="90" t="str">
        <f>'Методика оценки'!K390</f>
        <v>Ссылка на страницу официального сайта ДОО, содержащую электронную форму обратной связи (для отправки жалоб, предложений и пр.)</v>
      </c>
      <c r="C47" s="95" t="s">
        <v>493</v>
      </c>
      <c r="D47" s="74">
        <f>(COUNTIF('Анализ данных (кач.)'!D46:K46,"да")/COUNTA('Анализ данных (кач.)'!D46:K46))*100</f>
        <v>75</v>
      </c>
      <c r="E47" s="74">
        <f>(COUNTIF('Анализ данных (кач.)'!D46:K46,"нет")/COUNTA('Анализ данных (кач.)'!D46:K46))*100</f>
        <v>12.5</v>
      </c>
      <c r="F47" s="74"/>
      <c r="G47" s="74"/>
    </row>
    <row r="48" spans="1:7" ht="30">
      <c r="A48" s="91" t="s">
        <v>222</v>
      </c>
      <c r="B48" s="90" t="str">
        <f>'Методика оценки'!K393</f>
        <v>Ссылка на страницу официального сайта ДОО, содержащую ежегодный публичный доклад ДОО</v>
      </c>
      <c r="C48" s="95" t="s">
        <v>494</v>
      </c>
      <c r="D48" s="74">
        <f>(COUNTIF('Анализ данных (кач.)'!D47:K47,"да")/COUNTA('Анализ данных (кач.)'!D47:K47))*100</f>
        <v>25</v>
      </c>
      <c r="E48" s="74">
        <f>(COUNTIF('Анализ данных (кач.)'!D47:K47,"нет")/COUNTA('Анализ данных (кач.)'!D47:K47))*100</f>
        <v>75</v>
      </c>
      <c r="F48" s="74"/>
      <c r="G48" s="74"/>
    </row>
    <row r="49" spans="1:7">
      <c r="A49" s="91" t="s">
        <v>224</v>
      </c>
      <c r="B49" s="90" t="str">
        <f>'Методика оценки'!K406</f>
        <v>Наличие локальных актов ДОО по государственно-общественному  управлению</v>
      </c>
      <c r="C49" s="95" t="s">
        <v>496</v>
      </c>
      <c r="D49" s="74">
        <f>(COUNTIF('Анализ данных (кач.)'!D48:K48,"да")/COUNTA('Анализ данных (кач.)'!D48:K48))*100</f>
        <v>62.5</v>
      </c>
      <c r="E49" s="74">
        <f>(COUNTIF('Анализ данных (кач.)'!D48:K48,"нет")/COUNTA('Анализ данных (кач.)'!D48:K48))*100</f>
        <v>12.5</v>
      </c>
      <c r="F49" s="74"/>
      <c r="G49" s="74"/>
    </row>
    <row r="50" spans="1:7" ht="30">
      <c r="A50" s="91" t="s">
        <v>225</v>
      </c>
      <c r="B50" s="90" t="str">
        <f>'Методика оценки'!K409</f>
        <v>Наличие подписанного руководителем ДОО и заверенного печатью отчета самообследования ДОО</v>
      </c>
      <c r="C50" s="95" t="s">
        <v>497</v>
      </c>
      <c r="D50" s="74">
        <f>(COUNTIF('Анализ данных (кач.)'!D49:K49,"да")/COUNTA('Анализ данных (кач.)'!D49:K49))*100</f>
        <v>25</v>
      </c>
      <c r="E50" s="74">
        <f>(COUNTIF('Анализ данных (кач.)'!D49:K49,"нет")/COUNTA('Анализ данных (кач.)'!D49:K49))*100</f>
        <v>75</v>
      </c>
      <c r="F50" s="74"/>
      <c r="G50" s="74"/>
    </row>
    <row r="51" spans="1:7">
      <c r="A51" s="91" t="s">
        <v>226</v>
      </c>
      <c r="B51" s="90" t="str">
        <f>'Методика оценки'!K412</f>
        <v>Наличие долгосрочной программы развития ДОО (от 3 до 5 лет)</v>
      </c>
      <c r="C51" s="95" t="s">
        <v>498</v>
      </c>
      <c r="D51" s="74">
        <f>(COUNTIF('Анализ данных (кач.)'!D50:K50,"да")/COUNTA('Анализ данных (кач.)'!D50:K50))*100</f>
        <v>37.5</v>
      </c>
      <c r="E51" s="74">
        <f>(COUNTIF('Анализ данных (кач.)'!D50:K50,"нет")/COUNTA('Анализ данных (кач.)'!D50:K50))*100</f>
        <v>50</v>
      </c>
      <c r="F51" s="74"/>
      <c r="G51" s="74"/>
    </row>
    <row r="52" spans="1:7" s="140" customFormat="1">
      <c r="A52" s="136"/>
      <c r="B52" s="137"/>
      <c r="C52" s="138"/>
      <c r="D52" s="139" t="s">
        <v>743</v>
      </c>
      <c r="E52" s="139" t="s">
        <v>744</v>
      </c>
      <c r="F52" s="139" t="s">
        <v>745</v>
      </c>
      <c r="G52" s="139" t="s">
        <v>742</v>
      </c>
    </row>
    <row r="53" spans="1:7" ht="30">
      <c r="A53" s="91" t="s">
        <v>227</v>
      </c>
      <c r="B53" s="90" t="str">
        <f>'Методика оценки'!K415</f>
        <v>Является ли ДОО экспериментальной площадкой федерального, регионального или муниципального уровня</v>
      </c>
      <c r="C53" s="95" t="s">
        <v>499</v>
      </c>
      <c r="D53" s="74">
        <f>(COUNTIF('Анализ данных (кач.)'!D52:K52,"федерального")/COUNTA('Анализ данных (кач.)'!D52:K52))*100</f>
        <v>0</v>
      </c>
      <c r="E53" s="74">
        <f>(COUNTIF('Анализ данных (кач.)'!D52:K52,"регионального")/COUNTA('Анализ данных (кач.)'!D52:K52))*100</f>
        <v>0</v>
      </c>
      <c r="F53" s="74">
        <f>(COUNTIF('Анализ данных (кач.)'!D52:K52,"муниципального")/COUNTA('Анализ данных (кач.)'!D52:K52))*100</f>
        <v>0</v>
      </c>
      <c r="G53" s="74">
        <f>(COUNTIF('Анализ данных (кач.)'!D52:K52,"нет")/COUNTA('Анализ данных (кач.)'!D52:K52))*100</f>
        <v>87.5</v>
      </c>
    </row>
    <row r="54" spans="1:7">
      <c r="A54" s="91" t="s">
        <v>228</v>
      </c>
      <c r="B54" s="90" t="str">
        <f>'Методика оценки'!K420</f>
        <v>Участие ДОО в конкурсах  федерального, регионального и муниципального уровня</v>
      </c>
      <c r="C54" s="95" t="s">
        <v>500</v>
      </c>
      <c r="D54" s="74">
        <f>(COUNTIF('Анализ данных (кач.)'!D53:K53,"федерального")/COUNTA('Анализ данных (кач.)'!D53:K53))*100</f>
        <v>0</v>
      </c>
      <c r="E54" s="74">
        <f>(COUNTIF('Анализ данных (кач.)'!D53:K53,"регионального")/COUNTA('Анализ данных (кач.)'!D53:K53))*100</f>
        <v>37.5</v>
      </c>
      <c r="F54" s="74">
        <f>(COUNTIF('Анализ данных (кач.)'!D53:K53,"муниципального")/COUNTA('Анализ данных (кач.)'!D53:K53))*100</f>
        <v>25</v>
      </c>
      <c r="G54" s="74">
        <f>(COUNTIF('Анализ данных (кач.)'!D53:K53,"нет")/COUNTA('Анализ данных (кач.)'!D53:K53))*100</f>
        <v>0</v>
      </c>
    </row>
    <row r="55" spans="1:7" ht="30">
      <c r="A55" s="91" t="s">
        <v>229</v>
      </c>
      <c r="B55" s="90" t="str">
        <f>'Методика оценки'!K425</f>
        <v>Наличие у ДОО призового места или гранта федерального, регионального или муниципального уровня</v>
      </c>
      <c r="C55" s="95" t="s">
        <v>501</v>
      </c>
      <c r="D55" s="74">
        <f>(COUNTIF('Анализ данных (кач.)'!D54:K54,"федерального")/COUNTA('Анализ данных (кач.)'!D54:K54))*100</f>
        <v>0</v>
      </c>
      <c r="E55" s="74">
        <f>(COUNTIF('Анализ данных (кач.)'!D54:K54,"регионального")/COUNTA('Анализ данных (кач.)'!D54:K54))*100</f>
        <v>37.5</v>
      </c>
      <c r="F55" s="74">
        <f>(COUNTIF('Анализ данных (кач.)'!D54:K54,"муниципального")/COUNTA('Анализ данных (кач.)'!D54:K54))*100</f>
        <v>25</v>
      </c>
      <c r="G55" s="74">
        <f>(COUNTIF('Анализ данных (кач.)'!D54:K54,"нет")/COUNTA('Анализ данных (кач.)'!D54:K54))*100</f>
        <v>37.5</v>
      </c>
    </row>
    <row r="56" spans="1:7" ht="30">
      <c r="A56" s="91" t="s">
        <v>49</v>
      </c>
      <c r="B56" s="90" t="str">
        <f>'Методика оценки'!C7</f>
        <v>Наличие воспитанников, ставших победителями муниципальных, региональных, всероссийских или международных массовых мероприятий в отчетном году</v>
      </c>
      <c r="C56" s="95" t="s">
        <v>11</v>
      </c>
      <c r="D56" s="74">
        <f>(COUNTIF('Анализ данных (кач.)'!D55:K55,"федерального")/COUNTA('Анализ данных (кач.)'!D55:K55))*100</f>
        <v>0</v>
      </c>
      <c r="E56" s="74">
        <f>(COUNTIF('Анализ данных (кач.)'!D55:K55,"регионального")/COUNTA('Анализ данных (кач.)'!D55:K55))*100</f>
        <v>0</v>
      </c>
      <c r="F56" s="74">
        <f>(COUNTIF('Анализ данных (кач.)'!D55:K55,"муниципального")/COUNTA('Анализ данных (кач.)'!D55:K55))*100</f>
        <v>25</v>
      </c>
      <c r="G56" s="74">
        <f>(COUNTIF('Анализ данных (кач.)'!D55:K55,"нет")/COUNTA('Анализ данных (кач.)'!D55:K55))*100</f>
        <v>62.5</v>
      </c>
    </row>
    <row r="57" spans="1:7" ht="45">
      <c r="A57" s="91" t="s">
        <v>131</v>
      </c>
      <c r="B57" s="90" t="str">
        <f>'Методика оценки'!C144</f>
        <v xml:space="preserve">Наличие педагогов, являющихся победителями, призерами (лауреатами) конкурсов всероссийского (к примеру, ВКПМ "Воспитатель года"), окружного, регионального, муниципального уровней </v>
      </c>
      <c r="C57" s="95" t="s">
        <v>132</v>
      </c>
      <c r="D57" s="74">
        <f>(COUNTIF('Анализ данных (кач.)'!D56:K56,"федерального")/COUNTA('Анализ данных (кач.)'!D56:K56))*100</f>
        <v>0</v>
      </c>
      <c r="E57" s="74">
        <f>(COUNTIF('Анализ данных (кач.)'!D56:K56,"регионального")/COUNTA('Анализ данных (кач.)'!D56:K56))*100</f>
        <v>25</v>
      </c>
      <c r="F57" s="74">
        <f>(COUNTIF('Анализ данных (кач.)'!D56:K56,"муниципального")/COUNTA('Анализ данных (кач.)'!D56:K56))*100</f>
        <v>12.5</v>
      </c>
      <c r="G57" s="74">
        <f>(COUNTIF('Анализ данных (кач.)'!D56:K56,"нет")/COUNTA('Анализ данных (кач.)'!D56:K56))*100</f>
        <v>50</v>
      </c>
    </row>
    <row r="58" spans="1:7" s="140" customFormat="1">
      <c r="A58" s="141"/>
      <c r="B58" s="142"/>
      <c r="C58" s="143"/>
      <c r="D58" s="139" t="s">
        <v>749</v>
      </c>
      <c r="E58" s="139" t="s">
        <v>750</v>
      </c>
      <c r="F58" s="139" t="s">
        <v>751</v>
      </c>
      <c r="G58" s="139" t="s">
        <v>752</v>
      </c>
    </row>
    <row r="59" spans="1:7" ht="30">
      <c r="A59" s="91" t="s">
        <v>204</v>
      </c>
      <c r="B59" s="90" t="str">
        <f>'Методика оценки'!K307</f>
        <v>Оценка обеспеченности ДОО игрушками, указанная в Акте проверки готовности ДОО к 2014-2015 учебному году</v>
      </c>
      <c r="C59" s="95" t="s">
        <v>476</v>
      </c>
      <c r="D59" s="74">
        <f>(COUNTIF('Анализ данных (кач.)'!D58:K58,"неуд.")/COUNTA('Анализ данных (кач.)'!D58:K58))*100</f>
        <v>0</v>
      </c>
      <c r="E59" s="74">
        <f>(COUNTIF('Анализ данных (кач.)'!D58:K58,"удв.")/COUNTA('Анализ данных (кач.)'!D58:K58))*100</f>
        <v>0</v>
      </c>
      <c r="F59" s="74">
        <f>(COUNTIF('Анализ данных (кач.)'!D58:K58,"хорошая")/COUNTA('Анализ данных (кач.)'!D58:K58))*100</f>
        <v>87.5</v>
      </c>
      <c r="G59" s="74">
        <f>(COUNTIF('Анализ данных (кач.)'!D58:K58,"отличная")/COUNTA('Анализ данных (кач.)'!D58:K58))*100</f>
        <v>0</v>
      </c>
    </row>
    <row r="60" spans="1:7" ht="30">
      <c r="A60" s="91" t="s">
        <v>205</v>
      </c>
      <c r="B60" s="90" t="str">
        <f>'Методика оценки'!C312</f>
        <v>Оценка обеспеченности ДОО игрушками и дидактическими материалами, указанная в Акте проверки готовности ДОО к 2014-2015 учебному году</v>
      </c>
      <c r="C60" s="95" t="s">
        <v>477</v>
      </c>
      <c r="D60" s="74">
        <f>(COUNTIF('Анализ данных (кач.)'!D59:K59,"неуд.")/COUNTA('Анализ данных (кач.)'!D59:K59))*100</f>
        <v>0</v>
      </c>
      <c r="E60" s="74">
        <f>(COUNTIF('Анализ данных (кач.)'!D59:K59,"удв.")/COUNTA('Анализ данных (кач.)'!D59:K59))*100</f>
        <v>0</v>
      </c>
      <c r="F60" s="74">
        <f>(COUNTIF('Анализ данных (кач.)'!D59:K59,"хорошая")/COUNTA('Анализ данных (кач.)'!D59:K59))*100</f>
        <v>87.5</v>
      </c>
      <c r="G60" s="74">
        <f>(COUNTIF('Анализ данных (кач.)'!D59:K59,"отличная")/COUNTA('Анализ данных (кач.)'!D59:K59))*100</f>
        <v>0</v>
      </c>
    </row>
    <row r="61" spans="1:7" ht="30">
      <c r="A61" s="91" t="s">
        <v>206</v>
      </c>
      <c r="B61" s="90" t="str">
        <f>'Методика оценки'!K317</f>
        <v>Оценка состояние пищеблока, указанная в Акте проверки готовности ДОО к 2014-2015 учебному году</v>
      </c>
      <c r="C61" s="95" t="s">
        <v>478</v>
      </c>
      <c r="D61" s="74">
        <f>(COUNTIF('Анализ данных (кач.)'!D60:K60,"неуд.")/COUNTA('Анализ данных (кач.)'!D60:K60))*100</f>
        <v>0</v>
      </c>
      <c r="E61" s="74">
        <f>(COUNTIF('Анализ данных (кач.)'!D60:K60,"удв.")/COUNTA('Анализ данных (кач.)'!D60:K60))*100</f>
        <v>62.5</v>
      </c>
      <c r="F61" s="74">
        <f>(COUNTIF('Анализ данных (кач.)'!D60:K60,"хорошая")/COUNTA('Анализ данных (кач.)'!D60:K60))*100</f>
        <v>37.5</v>
      </c>
      <c r="G61" s="74">
        <f>(COUNTIF('Анализ данных (кач.)'!D60:K60,"отличная")/COUNTA('Анализ данных (кач.)'!D60:K60))*100</f>
        <v>0</v>
      </c>
    </row>
    <row r="62" spans="1:7" s="140" customFormat="1">
      <c r="A62" s="141"/>
      <c r="B62" s="142"/>
      <c r="C62" s="143"/>
      <c r="D62" s="139" t="s">
        <v>746</v>
      </c>
      <c r="E62" s="139" t="s">
        <v>747</v>
      </c>
      <c r="F62" s="139" t="s">
        <v>748</v>
      </c>
      <c r="G62" s="144"/>
    </row>
    <row r="63" spans="1:7">
      <c r="A63" s="91" t="s">
        <v>184</v>
      </c>
      <c r="B63" s="90" t="str">
        <f>'Методика оценки'!K235</f>
        <v>Тип здания, в котором располагается ДОО</v>
      </c>
      <c r="C63" s="95" t="s">
        <v>455</v>
      </c>
      <c r="D63" s="74">
        <f>(COUNTIF('Анализ данных (кач.)'!D62:K62,"типовое")/COUNTA('Анализ данных (кач.)'!D62:K62))*100</f>
        <v>12.5</v>
      </c>
      <c r="E63" s="74">
        <f>(COUNTIF('Анализ данных (кач.)'!D62:K62,"арендованное")/COUNTA('Анализ данных (кач.)'!D62:K62))*100</f>
        <v>75</v>
      </c>
      <c r="F63" s="74">
        <f>(COUNTIF('Анализ данных (кач.)'!D62:K62,"приспособленное")/COUNTA('Анализ данных (кач.)'!D62:K62))*100</f>
        <v>12.5</v>
      </c>
      <c r="G63" s="74"/>
    </row>
  </sheetData>
  <autoFilter ref="A4:G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theme="5" tint="-0.249977111117893"/>
    <outlinePr summaryBelow="0" summaryRight="0"/>
  </sheetPr>
  <dimension ref="A1:M454"/>
  <sheetViews>
    <sheetView zoomScale="60" zoomScaleNormal="60" workbookViewId="0">
      <selection activeCell="K109" sqref="K109"/>
    </sheetView>
  </sheetViews>
  <sheetFormatPr defaultColWidth="9.140625" defaultRowHeight="15" outlineLevelRow="1" outlineLevelCol="1"/>
  <cols>
    <col min="1" max="1" width="10.7109375" style="28" customWidth="1"/>
    <col min="2" max="2" width="35.7109375" style="28" customWidth="1"/>
    <col min="3" max="3" width="35.7109375" style="29" customWidth="1"/>
    <col min="4" max="4" width="10.7109375" style="67" customWidth="1"/>
    <col min="5" max="5" width="10.7109375" style="29" customWidth="1"/>
    <col min="6" max="6" width="28.28515625" style="29" customWidth="1"/>
    <col min="7" max="7" width="5.140625" style="40" customWidth="1"/>
    <col min="8" max="8" width="18.7109375" style="40" customWidth="1"/>
    <col min="9" max="9" width="13.140625" style="40" customWidth="1"/>
    <col min="10" max="10" width="10.7109375" style="40" customWidth="1"/>
    <col min="11" max="11" width="35.7109375" style="29" customWidth="1" collapsed="1"/>
    <col min="12" max="12" width="30.42578125" style="29" hidden="1" customWidth="1" outlineLevel="1"/>
    <col min="13" max="13" width="21.140625" style="29" customWidth="1"/>
    <col min="14" max="16384" width="9.140625" style="29"/>
  </cols>
  <sheetData>
    <row r="1" spans="1:13" ht="20.25">
      <c r="A1" s="189" t="s">
        <v>22</v>
      </c>
      <c r="B1" s="189"/>
      <c r="C1" s="189"/>
      <c r="D1" s="189"/>
      <c r="E1" s="189"/>
      <c r="F1" s="189"/>
      <c r="G1" s="189"/>
      <c r="H1" s="189"/>
      <c r="I1" s="189"/>
      <c r="J1" s="189"/>
      <c r="K1" s="189"/>
      <c r="L1" s="189"/>
    </row>
    <row r="3" spans="1:13">
      <c r="A3" s="25" t="s">
        <v>20</v>
      </c>
      <c r="B3" s="25"/>
      <c r="C3" s="26" t="s">
        <v>1</v>
      </c>
      <c r="D3" s="68" t="s">
        <v>53</v>
      </c>
      <c r="E3" s="36" t="s">
        <v>50</v>
      </c>
      <c r="F3" s="30" t="s">
        <v>51</v>
      </c>
      <c r="G3" s="41"/>
      <c r="H3" s="186" t="s">
        <v>52</v>
      </c>
      <c r="I3" s="187"/>
      <c r="J3" s="188"/>
      <c r="K3" s="31" t="s">
        <v>55</v>
      </c>
      <c r="L3" s="26" t="s">
        <v>2</v>
      </c>
    </row>
    <row r="4" spans="1:13">
      <c r="A4" s="2"/>
      <c r="B4" s="2"/>
      <c r="C4" s="16"/>
      <c r="D4" s="7"/>
      <c r="E4" s="16"/>
      <c r="F4" s="16"/>
      <c r="G4" s="14"/>
      <c r="H4" s="14"/>
      <c r="I4" s="14"/>
      <c r="J4" s="14"/>
      <c r="K4" s="16"/>
      <c r="L4" s="16"/>
    </row>
    <row r="5" spans="1:13">
      <c r="A5" s="2"/>
      <c r="B5" s="2" t="s">
        <v>19</v>
      </c>
      <c r="C5" s="16"/>
      <c r="D5" s="13">
        <f>D6+D82+D112+D222+D322+D341+D405</f>
        <v>1</v>
      </c>
      <c r="E5" s="6"/>
      <c r="F5" s="3"/>
      <c r="G5" s="3"/>
      <c r="H5" s="14"/>
      <c r="I5" s="14"/>
      <c r="J5" s="14"/>
      <c r="K5" s="16"/>
      <c r="L5" s="16"/>
    </row>
    <row r="6" spans="1:13" ht="42" customHeight="1">
      <c r="A6" s="20" t="s">
        <v>21</v>
      </c>
      <c r="B6" s="22" t="s">
        <v>30</v>
      </c>
      <c r="C6" s="22" t="s">
        <v>3</v>
      </c>
      <c r="D6" s="71">
        <v>0.2</v>
      </c>
      <c r="E6" s="37"/>
      <c r="F6" s="21"/>
      <c r="G6" s="21"/>
      <c r="H6" s="42"/>
      <c r="I6" s="42"/>
      <c r="J6" s="42"/>
      <c r="K6" s="22"/>
      <c r="L6" s="22"/>
    </row>
    <row r="7" spans="1:13" ht="75">
      <c r="A7" s="17" t="s">
        <v>54</v>
      </c>
      <c r="B7" s="17"/>
      <c r="C7" s="18" t="s">
        <v>727</v>
      </c>
      <c r="D7" s="58">
        <v>0.05</v>
      </c>
      <c r="E7" s="18"/>
      <c r="F7" s="18" t="s">
        <v>411</v>
      </c>
      <c r="G7" s="38"/>
      <c r="H7" s="58"/>
      <c r="I7" s="19"/>
      <c r="J7" s="19" t="s">
        <v>11</v>
      </c>
      <c r="K7" s="18" t="s">
        <v>237</v>
      </c>
      <c r="L7" s="18" t="s">
        <v>165</v>
      </c>
      <c r="M7" s="67"/>
    </row>
    <row r="8" spans="1:13">
      <c r="A8" s="2"/>
      <c r="B8" s="24"/>
      <c r="C8" s="16"/>
      <c r="D8" s="13"/>
      <c r="E8" s="16">
        <v>100</v>
      </c>
      <c r="F8" s="16"/>
      <c r="G8" s="14" t="s">
        <v>623</v>
      </c>
      <c r="H8" s="14" t="s">
        <v>358</v>
      </c>
      <c r="I8" s="14"/>
      <c r="J8" s="15"/>
      <c r="K8" s="16"/>
      <c r="L8" s="16"/>
    </row>
    <row r="9" spans="1:13">
      <c r="A9" s="2"/>
      <c r="B9" s="24"/>
      <c r="C9" s="16"/>
      <c r="D9" s="13"/>
      <c r="E9" s="16">
        <v>90</v>
      </c>
      <c r="F9" s="16"/>
      <c r="G9" s="14"/>
      <c r="H9" s="14" t="s">
        <v>359</v>
      </c>
      <c r="I9" s="14"/>
      <c r="J9" s="14"/>
      <c r="K9" s="16"/>
      <c r="L9" s="16"/>
    </row>
    <row r="10" spans="1:13">
      <c r="A10" s="2"/>
      <c r="B10" s="24"/>
      <c r="C10" s="16"/>
      <c r="D10" s="13"/>
      <c r="E10" s="16">
        <v>80</v>
      </c>
      <c r="F10" s="16"/>
      <c r="G10" s="14"/>
      <c r="H10" s="14" t="s">
        <v>360</v>
      </c>
      <c r="I10" s="14"/>
      <c r="J10" s="14"/>
      <c r="K10" s="16"/>
      <c r="L10" s="16"/>
    </row>
    <row r="11" spans="1:13">
      <c r="A11" s="2"/>
      <c r="B11" s="24"/>
      <c r="C11" s="16"/>
      <c r="D11" s="13"/>
      <c r="E11" s="16">
        <v>0</v>
      </c>
      <c r="F11" s="16"/>
      <c r="G11" s="14" t="s">
        <v>176</v>
      </c>
      <c r="H11" s="14" t="s">
        <v>176</v>
      </c>
      <c r="I11" s="14"/>
      <c r="J11" s="14"/>
      <c r="K11" s="16"/>
      <c r="L11" s="16"/>
    </row>
    <row r="12" spans="1:13" ht="60">
      <c r="A12" s="17" t="s">
        <v>58</v>
      </c>
      <c r="B12" s="17"/>
      <c r="C12" s="18" t="s">
        <v>646</v>
      </c>
      <c r="D12" s="58">
        <v>0.1</v>
      </c>
      <c r="E12" s="38"/>
      <c r="F12" s="18" t="s">
        <v>388</v>
      </c>
      <c r="G12" s="19"/>
      <c r="H12" s="19"/>
      <c r="I12" s="19"/>
      <c r="J12" s="19" t="s">
        <v>12</v>
      </c>
      <c r="K12" s="18" t="s">
        <v>240</v>
      </c>
      <c r="L12" s="18" t="s">
        <v>28</v>
      </c>
    </row>
    <row r="13" spans="1:13">
      <c r="A13" s="2"/>
      <c r="B13" s="24"/>
      <c r="C13" s="16"/>
      <c r="D13" s="13"/>
      <c r="E13" s="6">
        <v>0</v>
      </c>
      <c r="F13" s="3"/>
      <c r="G13" s="3"/>
      <c r="H13" s="14" t="s">
        <v>176</v>
      </c>
      <c r="I13" s="14"/>
      <c r="J13" s="14"/>
      <c r="K13" s="16"/>
      <c r="L13" s="16"/>
    </row>
    <row r="14" spans="1:13">
      <c r="A14" s="2"/>
      <c r="B14" s="24"/>
      <c r="C14" s="16"/>
      <c r="D14" s="13"/>
      <c r="E14" s="6">
        <v>100</v>
      </c>
      <c r="F14" s="3"/>
      <c r="G14" s="3"/>
      <c r="H14" s="14" t="s">
        <v>623</v>
      </c>
      <c r="I14" s="14"/>
      <c r="J14" s="14"/>
      <c r="K14" s="16"/>
      <c r="L14" s="16"/>
    </row>
    <row r="15" spans="1:13" ht="45">
      <c r="A15" s="17" t="s">
        <v>387</v>
      </c>
      <c r="B15" s="17"/>
      <c r="C15" s="18" t="s">
        <v>647</v>
      </c>
      <c r="D15" s="58">
        <v>0.05</v>
      </c>
      <c r="E15" s="38"/>
      <c r="F15" s="18" t="s">
        <v>390</v>
      </c>
      <c r="G15" s="19"/>
      <c r="H15" s="19"/>
      <c r="I15" s="19"/>
      <c r="J15" s="19" t="s">
        <v>13</v>
      </c>
      <c r="K15" s="18" t="s">
        <v>335</v>
      </c>
      <c r="L15" s="18" t="s">
        <v>28</v>
      </c>
    </row>
    <row r="16" spans="1:13">
      <c r="A16" s="2"/>
      <c r="B16" s="2"/>
      <c r="C16" s="16"/>
      <c r="D16" s="13"/>
      <c r="E16" s="16">
        <v>0</v>
      </c>
      <c r="F16" s="14" t="s">
        <v>62</v>
      </c>
      <c r="G16" s="14" t="s">
        <v>61</v>
      </c>
      <c r="H16" s="14">
        <v>0</v>
      </c>
      <c r="I16" s="14" t="s">
        <v>57</v>
      </c>
      <c r="J16" s="14">
        <v>1</v>
      </c>
      <c r="K16" s="16" t="s">
        <v>114</v>
      </c>
      <c r="L16" s="16"/>
    </row>
    <row r="17" spans="1:12" ht="30">
      <c r="A17" s="2"/>
      <c r="B17" s="2"/>
      <c r="C17" s="16"/>
      <c r="D17" s="13"/>
      <c r="E17" s="16">
        <v>50</v>
      </c>
      <c r="F17" s="14"/>
      <c r="G17" s="14" t="s">
        <v>61</v>
      </c>
      <c r="H17" s="14">
        <v>2</v>
      </c>
      <c r="I17" s="14" t="s">
        <v>57</v>
      </c>
      <c r="J17" s="14">
        <v>4</v>
      </c>
      <c r="K17" s="16" t="s">
        <v>115</v>
      </c>
      <c r="L17" s="16"/>
    </row>
    <row r="18" spans="1:12">
      <c r="A18" s="2"/>
      <c r="B18" s="2"/>
      <c r="C18" s="16"/>
      <c r="D18" s="13"/>
      <c r="E18" s="16">
        <v>100</v>
      </c>
      <c r="F18" s="14"/>
      <c r="G18" s="14" t="s">
        <v>61</v>
      </c>
      <c r="H18" s="14">
        <v>5</v>
      </c>
      <c r="I18" s="14" t="s">
        <v>57</v>
      </c>
      <c r="J18" s="14">
        <v>6</v>
      </c>
      <c r="K18" s="16" t="s">
        <v>116</v>
      </c>
      <c r="L18" s="16"/>
    </row>
    <row r="19" spans="1:12" ht="30">
      <c r="A19" s="2"/>
      <c r="B19" s="2"/>
      <c r="C19" s="16"/>
      <c r="D19" s="13"/>
      <c r="E19" s="16"/>
      <c r="F19" s="14"/>
      <c r="G19" s="14"/>
      <c r="H19" s="14"/>
      <c r="I19" s="14"/>
      <c r="J19" s="14"/>
      <c r="K19" s="16" t="s">
        <v>117</v>
      </c>
      <c r="L19" s="16"/>
    </row>
    <row r="20" spans="1:12" ht="30">
      <c r="A20" s="2"/>
      <c r="B20" s="2"/>
      <c r="C20" s="16"/>
      <c r="D20" s="13"/>
      <c r="E20" s="16"/>
      <c r="F20" s="14"/>
      <c r="G20" s="14"/>
      <c r="H20" s="14"/>
      <c r="I20" s="14"/>
      <c r="J20" s="14"/>
      <c r="K20" s="16" t="s">
        <v>118</v>
      </c>
      <c r="L20" s="16"/>
    </row>
    <row r="21" spans="1:12">
      <c r="A21" s="2"/>
      <c r="B21" s="2"/>
      <c r="C21" s="16"/>
      <c r="D21" s="13"/>
      <c r="E21" s="16"/>
      <c r="F21" s="14"/>
      <c r="G21" s="14"/>
      <c r="H21" s="14"/>
      <c r="I21" s="14"/>
      <c r="J21" s="14"/>
      <c r="K21" s="16" t="s">
        <v>119</v>
      </c>
      <c r="L21" s="16"/>
    </row>
    <row r="22" spans="1:12" ht="65.25" customHeight="1">
      <c r="A22" s="17" t="s">
        <v>389</v>
      </c>
      <c r="B22" s="17"/>
      <c r="C22" s="33" t="s">
        <v>648</v>
      </c>
      <c r="D22" s="58">
        <v>0.1</v>
      </c>
      <c r="E22" s="38"/>
      <c r="F22" s="18" t="s">
        <v>392</v>
      </c>
      <c r="G22" s="19"/>
      <c r="H22" s="19"/>
      <c r="I22" s="19"/>
      <c r="J22" s="19" t="s">
        <v>15</v>
      </c>
      <c r="K22" s="18" t="s">
        <v>298</v>
      </c>
      <c r="L22" s="18" t="s">
        <v>28</v>
      </c>
    </row>
    <row r="23" spans="1:12" ht="65.25" customHeight="1">
      <c r="A23" s="17"/>
      <c r="B23" s="17"/>
      <c r="C23" s="18"/>
      <c r="D23" s="58"/>
      <c r="E23" s="39"/>
      <c r="F23" s="18"/>
      <c r="G23" s="19"/>
      <c r="H23" s="19"/>
      <c r="I23" s="19"/>
      <c r="J23" s="19" t="s">
        <v>14</v>
      </c>
      <c r="K23" s="18" t="s">
        <v>241</v>
      </c>
      <c r="L23" s="18" t="s">
        <v>29</v>
      </c>
    </row>
    <row r="24" spans="1:12">
      <c r="A24" s="2"/>
      <c r="B24" s="24"/>
      <c r="C24" s="16"/>
      <c r="D24" s="13"/>
      <c r="E24" s="6">
        <v>0</v>
      </c>
      <c r="F24" s="3"/>
      <c r="G24" s="3" t="s">
        <v>56</v>
      </c>
      <c r="H24" s="14">
        <v>0</v>
      </c>
      <c r="I24" s="14" t="s">
        <v>57</v>
      </c>
      <c r="J24" s="14">
        <v>25</v>
      </c>
      <c r="K24" s="16"/>
      <c r="L24" s="16"/>
    </row>
    <row r="25" spans="1:12">
      <c r="A25" s="2"/>
      <c r="B25" s="24"/>
      <c r="C25" s="16"/>
      <c r="D25" s="13"/>
      <c r="E25" s="6">
        <v>50</v>
      </c>
      <c r="F25" s="14"/>
      <c r="G25" s="14" t="s">
        <v>56</v>
      </c>
      <c r="H25" s="14">
        <v>26</v>
      </c>
      <c r="I25" s="14" t="s">
        <v>57</v>
      </c>
      <c r="J25" s="14">
        <v>50</v>
      </c>
      <c r="K25" s="16"/>
      <c r="L25" s="16"/>
    </row>
    <row r="26" spans="1:12" collapsed="1">
      <c r="A26" s="2"/>
      <c r="B26" s="24"/>
      <c r="C26" s="16"/>
      <c r="D26" s="13"/>
      <c r="E26" s="6">
        <v>100</v>
      </c>
      <c r="F26" s="14"/>
      <c r="G26" s="3" t="s">
        <v>56</v>
      </c>
      <c r="H26" s="14">
        <v>51</v>
      </c>
      <c r="I26" s="14" t="s">
        <v>57</v>
      </c>
      <c r="J26" s="14">
        <v>100</v>
      </c>
      <c r="K26" s="16"/>
      <c r="L26" s="16"/>
    </row>
    <row r="27" spans="1:12" ht="60" hidden="1" outlineLevel="1">
      <c r="A27" s="46"/>
      <c r="B27" s="46"/>
      <c r="C27" s="47" t="s">
        <v>238</v>
      </c>
      <c r="D27" s="69"/>
      <c r="E27" s="48"/>
      <c r="F27" s="49" t="s">
        <v>384</v>
      </c>
      <c r="G27" s="50"/>
      <c r="H27" s="50"/>
      <c r="I27" s="50"/>
      <c r="J27" s="51" t="s">
        <v>385</v>
      </c>
      <c r="K27" s="49" t="s">
        <v>238</v>
      </c>
      <c r="L27" s="47" t="s">
        <v>59</v>
      </c>
    </row>
    <row r="28" spans="1:12" hidden="1" outlineLevel="1">
      <c r="A28" s="2"/>
      <c r="B28" s="24"/>
      <c r="C28" s="16"/>
      <c r="D28" s="13"/>
      <c r="E28" s="6">
        <v>0</v>
      </c>
      <c r="F28" s="10"/>
      <c r="G28" s="3" t="s">
        <v>56</v>
      </c>
      <c r="H28" s="11">
        <v>6</v>
      </c>
      <c r="I28" s="14" t="s">
        <v>57</v>
      </c>
      <c r="J28" s="14" t="s">
        <v>3</v>
      </c>
      <c r="K28" s="16"/>
      <c r="L28" s="16"/>
    </row>
    <row r="29" spans="1:12" hidden="1" outlineLevel="1">
      <c r="A29" s="2"/>
      <c r="B29" s="24"/>
      <c r="C29" s="16"/>
      <c r="D29" s="13"/>
      <c r="E29" s="6">
        <v>50</v>
      </c>
      <c r="F29" s="11"/>
      <c r="G29" s="14" t="s">
        <v>56</v>
      </c>
      <c r="H29" s="11">
        <v>2</v>
      </c>
      <c r="I29" s="14" t="s">
        <v>57</v>
      </c>
      <c r="J29" s="14">
        <v>5</v>
      </c>
      <c r="K29" s="16"/>
      <c r="L29" s="16"/>
    </row>
    <row r="30" spans="1:12" hidden="1" outlineLevel="1">
      <c r="A30" s="2"/>
      <c r="B30" s="24"/>
      <c r="C30" s="16"/>
      <c r="D30" s="13"/>
      <c r="E30" s="6">
        <v>100</v>
      </c>
      <c r="F30" s="10"/>
      <c r="G30" s="3" t="s">
        <v>56</v>
      </c>
      <c r="H30" s="11">
        <v>0</v>
      </c>
      <c r="I30" s="14" t="s">
        <v>57</v>
      </c>
      <c r="J30" s="14">
        <v>1</v>
      </c>
      <c r="K30" s="16"/>
      <c r="L30" s="16"/>
    </row>
    <row r="31" spans="1:12" ht="90.75" hidden="1" customHeight="1" outlineLevel="1">
      <c r="A31" s="46"/>
      <c r="B31" s="46"/>
      <c r="C31" s="46" t="s">
        <v>649</v>
      </c>
      <c r="D31" s="69"/>
      <c r="E31" s="48"/>
      <c r="F31" s="49" t="s">
        <v>386</v>
      </c>
      <c r="G31" s="50"/>
      <c r="H31" s="50"/>
      <c r="I31" s="50"/>
      <c r="J31" s="51" t="s">
        <v>385</v>
      </c>
      <c r="K31" s="49" t="s">
        <v>302</v>
      </c>
      <c r="L31" s="47" t="s">
        <v>167</v>
      </c>
    </row>
    <row r="32" spans="1:12" hidden="1" outlineLevel="1">
      <c r="A32" s="2"/>
      <c r="B32" s="2"/>
      <c r="C32" s="16"/>
      <c r="D32" s="13"/>
      <c r="E32" s="6">
        <v>0</v>
      </c>
      <c r="F32" s="3"/>
      <c r="G32" s="3" t="s">
        <v>56</v>
      </c>
      <c r="H32" s="11">
        <v>4</v>
      </c>
      <c r="I32" s="14" t="s">
        <v>57</v>
      </c>
      <c r="J32" s="14" t="s">
        <v>3</v>
      </c>
      <c r="K32" s="16"/>
      <c r="L32" s="16"/>
    </row>
    <row r="33" spans="1:12" hidden="1" outlineLevel="1">
      <c r="A33" s="2"/>
      <c r="B33" s="2"/>
      <c r="C33" s="16"/>
      <c r="D33" s="13"/>
      <c r="E33" s="6">
        <v>50</v>
      </c>
      <c r="F33" s="14"/>
      <c r="G33" s="14" t="s">
        <v>56</v>
      </c>
      <c r="H33" s="11">
        <v>2</v>
      </c>
      <c r="I33" s="14" t="s">
        <v>57</v>
      </c>
      <c r="J33" s="14">
        <v>3</v>
      </c>
      <c r="K33" s="16"/>
      <c r="L33" s="16"/>
    </row>
    <row r="34" spans="1:12" hidden="1" outlineLevel="1">
      <c r="A34" s="2"/>
      <c r="B34" s="2"/>
      <c r="C34" s="16"/>
      <c r="D34" s="13"/>
      <c r="E34" s="6">
        <v>100</v>
      </c>
      <c r="F34" s="3"/>
      <c r="G34" s="3" t="s">
        <v>56</v>
      </c>
      <c r="H34" s="11">
        <v>0</v>
      </c>
      <c r="I34" s="14" t="s">
        <v>57</v>
      </c>
      <c r="J34" s="14">
        <v>1</v>
      </c>
      <c r="K34" s="16"/>
      <c r="L34" s="16"/>
    </row>
    <row r="35" spans="1:12" ht="75">
      <c r="A35" s="17" t="s">
        <v>391</v>
      </c>
      <c r="B35" s="17"/>
      <c r="C35" s="18" t="s">
        <v>239</v>
      </c>
      <c r="D35" s="58">
        <v>0.05</v>
      </c>
      <c r="E35" s="38">
        <f>IF(H35&lt;='Методика оценки'!J36,'Методика оценки'!E36,IF('Методика оценки'!H37&lt;=H35&lt;='Методика оценки'!J37,'Методика оценки'!E37,IF(H35&gt;='Методика оценки'!H38,'Методика оценки'!E38,'Методика оценки'!E37)))</f>
        <v>0</v>
      </c>
      <c r="F35" s="18" t="s">
        <v>393</v>
      </c>
      <c r="G35" s="19"/>
      <c r="H35" s="19"/>
      <c r="I35" s="19"/>
      <c r="J35" s="19" t="s">
        <v>16</v>
      </c>
      <c r="K35" s="18" t="s">
        <v>239</v>
      </c>
      <c r="L35" s="18" t="s">
        <v>165</v>
      </c>
    </row>
    <row r="36" spans="1:12">
      <c r="A36" s="2"/>
      <c r="B36" s="2"/>
      <c r="C36" s="16"/>
      <c r="D36" s="13"/>
      <c r="E36" s="16">
        <v>0</v>
      </c>
      <c r="F36" s="14"/>
      <c r="G36" s="3" t="s">
        <v>56</v>
      </c>
      <c r="H36" s="11">
        <v>0</v>
      </c>
      <c r="I36" s="14" t="s">
        <v>57</v>
      </c>
      <c r="J36" s="11">
        <v>1</v>
      </c>
      <c r="K36" s="16"/>
      <c r="L36" s="16"/>
    </row>
    <row r="37" spans="1:12">
      <c r="A37" s="2"/>
      <c r="B37" s="2"/>
      <c r="C37" s="16"/>
      <c r="D37" s="13"/>
      <c r="E37" s="16">
        <v>50</v>
      </c>
      <c r="F37" s="14"/>
      <c r="G37" s="14" t="s">
        <v>56</v>
      </c>
      <c r="H37" s="11">
        <v>2</v>
      </c>
      <c r="I37" s="14" t="s">
        <v>57</v>
      </c>
      <c r="J37" s="11">
        <v>4</v>
      </c>
      <c r="K37" s="16"/>
      <c r="L37" s="16"/>
    </row>
    <row r="38" spans="1:12">
      <c r="A38" s="2"/>
      <c r="B38" s="2"/>
      <c r="C38" s="16"/>
      <c r="D38" s="13"/>
      <c r="E38" s="16">
        <v>100</v>
      </c>
      <c r="F38" s="14"/>
      <c r="G38" s="3" t="s">
        <v>56</v>
      </c>
      <c r="H38" s="11">
        <v>5</v>
      </c>
      <c r="I38" s="14" t="s">
        <v>57</v>
      </c>
      <c r="J38" s="11" t="s">
        <v>3</v>
      </c>
      <c r="K38" s="16"/>
      <c r="L38" s="16"/>
    </row>
    <row r="39" spans="1:12" ht="60">
      <c r="A39" s="17" t="s">
        <v>394</v>
      </c>
      <c r="B39" s="17"/>
      <c r="C39" s="18" t="s">
        <v>732</v>
      </c>
      <c r="D39" s="58">
        <v>0.1</v>
      </c>
      <c r="E39" s="38"/>
      <c r="F39" s="18" t="s">
        <v>395</v>
      </c>
      <c r="G39" s="19"/>
      <c r="H39" s="19"/>
      <c r="I39" s="19"/>
      <c r="J39" s="19" t="s">
        <v>17</v>
      </c>
      <c r="K39" s="18" t="s">
        <v>242</v>
      </c>
      <c r="L39" s="18" t="s">
        <v>167</v>
      </c>
    </row>
    <row r="40" spans="1:12">
      <c r="A40" s="2"/>
      <c r="B40" s="2"/>
      <c r="C40" s="16"/>
      <c r="D40" s="13"/>
      <c r="E40" s="16">
        <v>0</v>
      </c>
      <c r="F40" s="14"/>
      <c r="G40" s="3" t="s">
        <v>56</v>
      </c>
      <c r="H40" s="11">
        <v>0</v>
      </c>
      <c r="I40" s="14" t="s">
        <v>57</v>
      </c>
      <c r="J40" s="11">
        <v>0</v>
      </c>
      <c r="K40" s="16"/>
      <c r="L40" s="16"/>
    </row>
    <row r="41" spans="1:12">
      <c r="A41" s="2"/>
      <c r="B41" s="2"/>
      <c r="C41" s="16"/>
      <c r="D41" s="7"/>
      <c r="E41" s="16">
        <v>50</v>
      </c>
      <c r="F41" s="16"/>
      <c r="G41" s="14" t="s">
        <v>56</v>
      </c>
      <c r="H41" s="11">
        <v>1</v>
      </c>
      <c r="I41" s="14" t="s">
        <v>57</v>
      </c>
      <c r="J41" s="11">
        <v>5</v>
      </c>
      <c r="K41" s="16"/>
      <c r="L41" s="16"/>
    </row>
    <row r="42" spans="1:12">
      <c r="A42" s="2"/>
      <c r="B42" s="2"/>
      <c r="C42" s="16"/>
      <c r="D42" s="7"/>
      <c r="E42" s="16">
        <v>100</v>
      </c>
      <c r="F42" s="16"/>
      <c r="G42" s="3" t="s">
        <v>56</v>
      </c>
      <c r="H42" s="11">
        <v>6</v>
      </c>
      <c r="I42" s="14" t="s">
        <v>57</v>
      </c>
      <c r="J42" s="11" t="s">
        <v>3</v>
      </c>
      <c r="K42" s="16"/>
      <c r="L42" s="16"/>
    </row>
    <row r="43" spans="1:12">
      <c r="A43" s="2"/>
      <c r="B43" s="2"/>
      <c r="C43" s="16"/>
      <c r="D43" s="7"/>
      <c r="E43" s="16"/>
      <c r="F43" s="16"/>
      <c r="G43" s="14"/>
      <c r="H43" s="14"/>
      <c r="I43" s="14"/>
      <c r="J43" s="14"/>
      <c r="K43" s="16"/>
      <c r="L43" s="16"/>
    </row>
    <row r="44" spans="1:12">
      <c r="A44" s="2"/>
      <c r="B44" s="2"/>
      <c r="C44" s="16"/>
      <c r="D44" s="7"/>
      <c r="E44" s="16"/>
      <c r="F44" s="16"/>
      <c r="G44" s="14"/>
      <c r="H44" s="14"/>
      <c r="I44" s="14"/>
      <c r="J44" s="14"/>
      <c r="K44" s="16"/>
      <c r="L44" s="16"/>
    </row>
    <row r="45" spans="1:12">
      <c r="A45" s="2"/>
      <c r="B45" s="2"/>
      <c r="C45" s="16"/>
      <c r="D45" s="7"/>
      <c r="E45" s="16"/>
      <c r="F45" s="16"/>
      <c r="G45" s="14"/>
      <c r="H45" s="14"/>
      <c r="I45" s="14"/>
      <c r="J45" s="14"/>
      <c r="K45" s="16"/>
      <c r="L45" s="16"/>
    </row>
    <row r="46" spans="1:12" ht="132.75" customHeight="1">
      <c r="A46" s="17" t="s">
        <v>396</v>
      </c>
      <c r="B46" s="17"/>
      <c r="C46" s="18" t="s">
        <v>726</v>
      </c>
      <c r="D46" s="58">
        <v>0.1</v>
      </c>
      <c r="E46" s="38"/>
      <c r="F46" s="18" t="s">
        <v>397</v>
      </c>
      <c r="G46" s="19"/>
      <c r="H46" s="19"/>
      <c r="I46" s="19"/>
      <c r="J46" s="19" t="s">
        <v>86</v>
      </c>
      <c r="K46" s="18" t="s">
        <v>243</v>
      </c>
      <c r="L46" s="18" t="s">
        <v>165</v>
      </c>
    </row>
    <row r="47" spans="1:12">
      <c r="A47" s="2"/>
      <c r="B47" s="2"/>
      <c r="C47" s="16"/>
      <c r="D47" s="7"/>
      <c r="E47" s="16">
        <v>0</v>
      </c>
      <c r="F47" s="14" t="s">
        <v>716</v>
      </c>
      <c r="G47" s="14" t="s">
        <v>61</v>
      </c>
      <c r="H47" s="14">
        <v>0</v>
      </c>
      <c r="I47" s="14" t="s">
        <v>57</v>
      </c>
      <c r="J47" s="14">
        <v>0</v>
      </c>
      <c r="K47" s="16" t="s">
        <v>63</v>
      </c>
      <c r="L47" s="16"/>
    </row>
    <row r="48" spans="1:12">
      <c r="A48" s="2"/>
      <c r="B48" s="2"/>
      <c r="C48" s="16"/>
      <c r="D48" s="7"/>
      <c r="E48" s="16">
        <v>50</v>
      </c>
      <c r="F48" s="14"/>
      <c r="G48" s="14" t="s">
        <v>61</v>
      </c>
      <c r="H48" s="14">
        <v>1</v>
      </c>
      <c r="I48" s="14" t="s">
        <v>57</v>
      </c>
      <c r="J48" s="14">
        <v>2</v>
      </c>
      <c r="K48" s="16" t="s">
        <v>64</v>
      </c>
      <c r="L48" s="16"/>
    </row>
    <row r="49" spans="1:12">
      <c r="A49" s="2"/>
      <c r="B49" s="2"/>
      <c r="C49" s="16"/>
      <c r="D49" s="7"/>
      <c r="E49" s="16">
        <v>100</v>
      </c>
      <c r="F49" s="14"/>
      <c r="G49" s="14" t="s">
        <v>61</v>
      </c>
      <c r="H49" s="14">
        <v>3</v>
      </c>
      <c r="I49" s="14" t="s">
        <v>57</v>
      </c>
      <c r="J49" s="14">
        <v>4</v>
      </c>
      <c r="K49" s="16" t="s">
        <v>65</v>
      </c>
      <c r="L49" s="16"/>
    </row>
    <row r="50" spans="1:12" ht="30" customHeight="1">
      <c r="A50" s="2"/>
      <c r="B50" s="2"/>
      <c r="C50" s="16"/>
      <c r="D50" s="7"/>
      <c r="E50" s="16"/>
      <c r="F50" s="16"/>
      <c r="G50" s="14"/>
      <c r="H50" s="14"/>
      <c r="I50" s="14"/>
      <c r="J50" s="14"/>
      <c r="K50" s="16" t="s">
        <v>66</v>
      </c>
      <c r="L50" s="16"/>
    </row>
    <row r="51" spans="1:12" ht="72.75" customHeight="1">
      <c r="A51" s="17" t="s">
        <v>398</v>
      </c>
      <c r="B51" s="18"/>
      <c r="C51" s="18" t="s">
        <v>728</v>
      </c>
      <c r="D51" s="58">
        <v>0.1</v>
      </c>
      <c r="E51" s="38"/>
      <c r="F51" s="18" t="s">
        <v>400</v>
      </c>
      <c r="G51" s="19"/>
      <c r="H51" s="19"/>
      <c r="I51" s="19"/>
      <c r="J51" s="19" t="s">
        <v>87</v>
      </c>
      <c r="K51" s="18" t="s">
        <v>257</v>
      </c>
      <c r="L51" s="18"/>
    </row>
    <row r="52" spans="1:12" s="35" customFormat="1">
      <c r="A52" s="24"/>
      <c r="B52" s="24"/>
      <c r="C52" s="23"/>
      <c r="D52" s="70"/>
      <c r="E52" s="16">
        <v>0</v>
      </c>
      <c r="F52" s="23"/>
      <c r="G52" s="14" t="s">
        <v>61</v>
      </c>
      <c r="H52" s="14">
        <v>0</v>
      </c>
      <c r="I52" s="14" t="s">
        <v>57</v>
      </c>
      <c r="J52" s="14">
        <v>0</v>
      </c>
      <c r="K52" s="16" t="s">
        <v>244</v>
      </c>
      <c r="L52" s="23"/>
    </row>
    <row r="53" spans="1:12" s="35" customFormat="1">
      <c r="A53" s="24"/>
      <c r="B53" s="24"/>
      <c r="C53" s="23"/>
      <c r="D53" s="70"/>
      <c r="E53" s="16">
        <v>50</v>
      </c>
      <c r="F53" s="23"/>
      <c r="G53" s="14" t="s">
        <v>61</v>
      </c>
      <c r="H53" s="14">
        <v>1</v>
      </c>
      <c r="I53" s="14" t="s">
        <v>57</v>
      </c>
      <c r="J53" s="14">
        <v>2</v>
      </c>
      <c r="K53" s="16" t="s">
        <v>245</v>
      </c>
      <c r="L53" s="23"/>
    </row>
    <row r="54" spans="1:12" s="35" customFormat="1">
      <c r="A54" s="24"/>
      <c r="B54" s="24"/>
      <c r="C54" s="23"/>
      <c r="D54" s="70"/>
      <c r="E54" s="16">
        <v>100</v>
      </c>
      <c r="F54" s="23"/>
      <c r="G54" s="14" t="s">
        <v>61</v>
      </c>
      <c r="H54" s="14">
        <v>3</v>
      </c>
      <c r="I54" s="14" t="s">
        <v>57</v>
      </c>
      <c r="J54" s="14">
        <v>4</v>
      </c>
      <c r="K54" s="16" t="s">
        <v>246</v>
      </c>
      <c r="L54" s="23"/>
    </row>
    <row r="55" spans="1:12" s="35" customFormat="1">
      <c r="A55" s="24"/>
      <c r="B55" s="24"/>
      <c r="C55" s="23"/>
      <c r="D55" s="70"/>
      <c r="E55" s="23"/>
      <c r="F55" s="23"/>
      <c r="G55" s="14"/>
      <c r="H55" s="14"/>
      <c r="I55" s="14"/>
      <c r="J55" s="14"/>
      <c r="K55" s="16" t="s">
        <v>247</v>
      </c>
      <c r="L55" s="23"/>
    </row>
    <row r="56" spans="1:12" s="35" customFormat="1">
      <c r="A56" s="24"/>
      <c r="B56" s="24"/>
      <c r="C56" s="23"/>
      <c r="D56" s="70"/>
      <c r="E56" s="23"/>
      <c r="F56" s="23"/>
      <c r="G56" s="11"/>
      <c r="H56" s="11"/>
      <c r="I56" s="11"/>
      <c r="J56" s="11"/>
      <c r="K56" s="16" t="s">
        <v>248</v>
      </c>
      <c r="L56" s="23"/>
    </row>
    <row r="57" spans="1:12" s="35" customFormat="1" ht="30">
      <c r="A57" s="24"/>
      <c r="B57" s="24"/>
      <c r="C57" s="23"/>
      <c r="D57" s="70"/>
      <c r="E57" s="23"/>
      <c r="F57" s="23"/>
      <c r="G57" s="11"/>
      <c r="H57" s="11"/>
      <c r="I57" s="11"/>
      <c r="J57" s="11"/>
      <c r="K57" s="16" t="s">
        <v>249</v>
      </c>
      <c r="L57" s="23"/>
    </row>
    <row r="58" spans="1:12" s="35" customFormat="1" ht="30">
      <c r="A58" s="24"/>
      <c r="B58" s="24"/>
      <c r="C58" s="23"/>
      <c r="D58" s="70"/>
      <c r="E58" s="23"/>
      <c r="F58" s="23"/>
      <c r="G58" s="11"/>
      <c r="H58" s="11"/>
      <c r="I58" s="11"/>
      <c r="J58" s="11"/>
      <c r="K58" s="16" t="s">
        <v>250</v>
      </c>
      <c r="L58" s="23"/>
    </row>
    <row r="59" spans="1:12" s="35" customFormat="1">
      <c r="A59" s="24"/>
      <c r="B59" s="24"/>
      <c r="C59" s="23"/>
      <c r="D59" s="70"/>
      <c r="E59" s="23"/>
      <c r="F59" s="23"/>
      <c r="G59" s="11"/>
      <c r="H59" s="11"/>
      <c r="I59" s="11"/>
      <c r="J59" s="11"/>
      <c r="K59" s="16" t="s">
        <v>251</v>
      </c>
      <c r="L59" s="23"/>
    </row>
    <row r="60" spans="1:12" s="35" customFormat="1">
      <c r="A60" s="24"/>
      <c r="B60" s="24"/>
      <c r="C60" s="23"/>
      <c r="D60" s="70"/>
      <c r="E60" s="23"/>
      <c r="F60" s="23"/>
      <c r="G60" s="11"/>
      <c r="H60" s="11"/>
      <c r="I60" s="11"/>
      <c r="J60" s="11"/>
      <c r="K60" s="16" t="s">
        <v>252</v>
      </c>
      <c r="L60" s="23"/>
    </row>
    <row r="61" spans="1:12" s="35" customFormat="1" ht="30">
      <c r="A61" s="24"/>
      <c r="B61" s="24"/>
      <c r="C61" s="23"/>
      <c r="D61" s="70"/>
      <c r="E61" s="23"/>
      <c r="F61" s="23"/>
      <c r="G61" s="11"/>
      <c r="H61" s="11"/>
      <c r="I61" s="11"/>
      <c r="J61" s="11"/>
      <c r="K61" s="16" t="s">
        <v>253</v>
      </c>
      <c r="L61" s="23"/>
    </row>
    <row r="62" spans="1:12" s="35" customFormat="1">
      <c r="A62" s="24"/>
      <c r="B62" s="24"/>
      <c r="C62" s="23"/>
      <c r="D62" s="70"/>
      <c r="E62" s="23"/>
      <c r="F62" s="23"/>
      <c r="G62" s="11"/>
      <c r="H62" s="11"/>
      <c r="I62" s="11"/>
      <c r="J62" s="11"/>
      <c r="K62" s="16" t="s">
        <v>254</v>
      </c>
      <c r="L62" s="23"/>
    </row>
    <row r="63" spans="1:12" s="35" customFormat="1">
      <c r="A63" s="24"/>
      <c r="B63" s="24"/>
      <c r="C63" s="23"/>
      <c r="D63" s="70"/>
      <c r="E63" s="23"/>
      <c r="F63" s="23"/>
      <c r="G63" s="11"/>
      <c r="H63" s="11"/>
      <c r="I63" s="11"/>
      <c r="J63" s="11"/>
      <c r="K63" s="16" t="s">
        <v>255</v>
      </c>
      <c r="L63" s="23"/>
    </row>
    <row r="64" spans="1:12" s="35" customFormat="1">
      <c r="A64" s="24"/>
      <c r="B64" s="24"/>
      <c r="C64" s="23"/>
      <c r="D64" s="70"/>
      <c r="E64" s="23"/>
      <c r="F64" s="23"/>
      <c r="G64" s="11"/>
      <c r="H64" s="11"/>
      <c r="I64" s="11"/>
      <c r="J64" s="11"/>
      <c r="K64" s="16" t="s">
        <v>256</v>
      </c>
      <c r="L64" s="23"/>
    </row>
    <row r="65" spans="1:12" ht="90">
      <c r="A65" s="17" t="s">
        <v>399</v>
      </c>
      <c r="B65" s="17"/>
      <c r="C65" s="18" t="s">
        <v>258</v>
      </c>
      <c r="D65" s="58">
        <v>0.1</v>
      </c>
      <c r="E65" s="38"/>
      <c r="F65" s="18" t="s">
        <v>401</v>
      </c>
      <c r="G65" s="19"/>
      <c r="H65" s="19"/>
      <c r="I65" s="19"/>
      <c r="J65" s="19" t="s">
        <v>88</v>
      </c>
      <c r="K65" s="18" t="s">
        <v>258</v>
      </c>
      <c r="L65" s="18" t="s">
        <v>167</v>
      </c>
    </row>
    <row r="66" spans="1:12">
      <c r="A66" s="2"/>
      <c r="B66" s="2"/>
      <c r="C66" s="16"/>
      <c r="D66" s="7"/>
      <c r="E66" s="16">
        <v>0</v>
      </c>
      <c r="F66" s="16"/>
      <c r="G66" s="14"/>
      <c r="H66" s="14" t="s">
        <v>176</v>
      </c>
      <c r="I66" s="14"/>
      <c r="J66" s="14"/>
      <c r="K66" s="16"/>
      <c r="L66" s="16"/>
    </row>
    <row r="67" spans="1:12">
      <c r="A67" s="2"/>
      <c r="B67" s="2"/>
      <c r="C67" s="16"/>
      <c r="D67" s="7"/>
      <c r="E67" s="16">
        <v>100</v>
      </c>
      <c r="F67" s="16"/>
      <c r="G67" s="14"/>
      <c r="H67" s="14" t="s">
        <v>623</v>
      </c>
      <c r="I67" s="14"/>
      <c r="J67" s="14"/>
      <c r="K67" s="16"/>
      <c r="L67" s="16"/>
    </row>
    <row r="68" spans="1:12" ht="30">
      <c r="A68" s="17"/>
      <c r="B68" s="17"/>
      <c r="C68" s="17" t="s">
        <v>259</v>
      </c>
      <c r="D68" s="38"/>
      <c r="E68" s="17"/>
      <c r="F68" s="17"/>
      <c r="G68" s="43"/>
      <c r="H68" s="43"/>
      <c r="I68" s="43"/>
      <c r="J68" s="43" t="s">
        <v>89</v>
      </c>
      <c r="K68" s="17" t="s">
        <v>259</v>
      </c>
      <c r="L68" s="17"/>
    </row>
    <row r="69" spans="1:12">
      <c r="A69" s="2"/>
      <c r="B69" s="2"/>
      <c r="C69" s="16"/>
      <c r="D69" s="7"/>
      <c r="E69" s="16"/>
      <c r="F69" s="16"/>
      <c r="G69" s="14"/>
      <c r="H69" s="14"/>
      <c r="I69" s="14"/>
      <c r="J69" s="14"/>
      <c r="K69" s="16"/>
      <c r="L69" s="16"/>
    </row>
    <row r="70" spans="1:12" ht="60">
      <c r="A70" s="17" t="s">
        <v>402</v>
      </c>
      <c r="B70" s="17"/>
      <c r="C70" s="18" t="s">
        <v>650</v>
      </c>
      <c r="D70" s="58">
        <v>0.05</v>
      </c>
      <c r="E70" s="38"/>
      <c r="F70" s="18" t="s">
        <v>403</v>
      </c>
      <c r="G70" s="19"/>
      <c r="H70" s="19"/>
      <c r="I70" s="19"/>
      <c r="J70" s="19" t="s">
        <v>90</v>
      </c>
      <c r="K70" s="18" t="s">
        <v>67</v>
      </c>
      <c r="L70" s="18" t="s">
        <v>167</v>
      </c>
    </row>
    <row r="71" spans="1:12">
      <c r="A71" s="2"/>
      <c r="B71" s="2"/>
      <c r="C71" s="16"/>
      <c r="D71" s="7"/>
      <c r="E71" s="16">
        <v>0</v>
      </c>
      <c r="F71" s="16"/>
      <c r="G71" s="14"/>
      <c r="H71" s="14" t="s">
        <v>176</v>
      </c>
      <c r="I71" s="14"/>
      <c r="J71" s="14"/>
      <c r="K71" s="16"/>
      <c r="L71" s="16"/>
    </row>
    <row r="72" spans="1:12">
      <c r="A72" s="2"/>
      <c r="B72" s="2"/>
      <c r="C72" s="16"/>
      <c r="D72" s="7"/>
      <c r="E72" s="16">
        <v>100</v>
      </c>
      <c r="F72" s="16"/>
      <c r="G72" s="14"/>
      <c r="H72" s="14" t="s">
        <v>623</v>
      </c>
      <c r="I72" s="14"/>
      <c r="J72" s="14"/>
      <c r="K72" s="16"/>
      <c r="L72" s="16"/>
    </row>
    <row r="73" spans="1:12" ht="123" customHeight="1">
      <c r="A73" s="17" t="s">
        <v>404</v>
      </c>
      <c r="B73" s="17"/>
      <c r="C73" s="18" t="s">
        <v>651</v>
      </c>
      <c r="D73" s="58">
        <v>0.1</v>
      </c>
      <c r="E73" s="38"/>
      <c r="F73" s="18" t="s">
        <v>405</v>
      </c>
      <c r="G73" s="19"/>
      <c r="H73" s="19"/>
      <c r="I73" s="19"/>
      <c r="J73" s="19" t="s">
        <v>91</v>
      </c>
      <c r="K73" s="18" t="s">
        <v>299</v>
      </c>
      <c r="L73" s="18" t="s">
        <v>165</v>
      </c>
    </row>
    <row r="74" spans="1:12">
      <c r="A74" s="2"/>
      <c r="B74" s="2"/>
      <c r="C74" s="34"/>
      <c r="D74" s="7"/>
      <c r="E74" s="16">
        <v>0</v>
      </c>
      <c r="F74" s="14" t="s">
        <v>62</v>
      </c>
      <c r="G74" s="14" t="s">
        <v>56</v>
      </c>
      <c r="H74" s="14">
        <v>0</v>
      </c>
      <c r="I74" s="14" t="s">
        <v>57</v>
      </c>
      <c r="J74" s="14">
        <v>1</v>
      </c>
      <c r="K74" s="16" t="s">
        <v>68</v>
      </c>
      <c r="L74" s="16"/>
    </row>
    <row r="75" spans="1:12" ht="30">
      <c r="A75" s="2"/>
      <c r="B75" s="2"/>
      <c r="C75" s="34"/>
      <c r="D75" s="7"/>
      <c r="E75" s="16">
        <v>50</v>
      </c>
      <c r="F75" s="16"/>
      <c r="G75" s="14" t="s">
        <v>56</v>
      </c>
      <c r="H75" s="14">
        <v>2</v>
      </c>
      <c r="I75" s="14" t="s">
        <v>57</v>
      </c>
      <c r="J75" s="14">
        <v>3</v>
      </c>
      <c r="K75" s="16" t="s">
        <v>69</v>
      </c>
      <c r="L75" s="16"/>
    </row>
    <row r="76" spans="1:12">
      <c r="A76" s="2"/>
      <c r="B76" s="2"/>
      <c r="C76" s="34"/>
      <c r="D76" s="7"/>
      <c r="E76" s="16">
        <v>100</v>
      </c>
      <c r="F76" s="16"/>
      <c r="G76" s="14" t="s">
        <v>56</v>
      </c>
      <c r="H76" s="14">
        <v>4</v>
      </c>
      <c r="I76" s="14" t="s">
        <v>57</v>
      </c>
      <c r="J76" s="14">
        <v>5</v>
      </c>
      <c r="K76" s="16" t="s">
        <v>70</v>
      </c>
      <c r="L76" s="16"/>
    </row>
    <row r="77" spans="1:12">
      <c r="A77" s="2"/>
      <c r="B77" s="2"/>
      <c r="C77" s="34"/>
      <c r="D77" s="7"/>
      <c r="E77" s="16"/>
      <c r="F77" s="16"/>
      <c r="G77" s="14"/>
      <c r="H77" s="14"/>
      <c r="I77" s="14"/>
      <c r="J77" s="14"/>
      <c r="K77" s="16" t="s">
        <v>71</v>
      </c>
      <c r="L77" s="16"/>
    </row>
    <row r="78" spans="1:12" ht="30">
      <c r="A78" s="2"/>
      <c r="B78" s="2"/>
      <c r="C78" s="34"/>
      <c r="D78" s="7"/>
      <c r="E78" s="16"/>
      <c r="F78" s="16"/>
      <c r="G78" s="14"/>
      <c r="H78" s="14"/>
      <c r="I78" s="14"/>
      <c r="J78" s="14"/>
      <c r="K78" s="16" t="s">
        <v>72</v>
      </c>
      <c r="L78" s="16"/>
    </row>
    <row r="79" spans="1:12" ht="90">
      <c r="A79" s="17" t="s">
        <v>406</v>
      </c>
      <c r="B79" s="17"/>
      <c r="C79" s="18" t="s">
        <v>235</v>
      </c>
      <c r="D79" s="58">
        <v>0.1</v>
      </c>
      <c r="E79" s="38"/>
      <c r="F79" s="18" t="s">
        <v>407</v>
      </c>
      <c r="G79" s="19"/>
      <c r="H79" s="19"/>
      <c r="I79" s="19"/>
      <c r="J79" s="19" t="s">
        <v>92</v>
      </c>
      <c r="K79" s="18" t="s">
        <v>235</v>
      </c>
      <c r="L79" s="18"/>
    </row>
    <row r="80" spans="1:12">
      <c r="A80" s="2"/>
      <c r="B80" s="2"/>
      <c r="C80" s="16"/>
      <c r="D80" s="7"/>
      <c r="E80" s="16">
        <v>0</v>
      </c>
      <c r="F80" s="16"/>
      <c r="G80" s="14"/>
      <c r="H80" s="14" t="s">
        <v>176</v>
      </c>
      <c r="I80" s="14"/>
      <c r="J80" s="14"/>
      <c r="K80" s="16"/>
      <c r="L80" s="16"/>
    </row>
    <row r="81" spans="1:13">
      <c r="A81" s="2"/>
      <c r="B81" s="2"/>
      <c r="C81" s="16"/>
      <c r="D81" s="7"/>
      <c r="E81" s="16">
        <v>100</v>
      </c>
      <c r="F81" s="16"/>
      <c r="G81" s="14"/>
      <c r="H81" s="14" t="s">
        <v>623</v>
      </c>
      <c r="I81" s="14"/>
      <c r="J81" s="14"/>
      <c r="K81" s="16"/>
      <c r="L81" s="16"/>
    </row>
    <row r="82" spans="1:13" ht="78" customHeight="1">
      <c r="A82" s="20" t="s">
        <v>26</v>
      </c>
      <c r="B82" s="22" t="s">
        <v>104</v>
      </c>
      <c r="C82" s="22" t="s">
        <v>3</v>
      </c>
      <c r="D82" s="71">
        <v>0.15</v>
      </c>
      <c r="E82" s="37"/>
      <c r="F82" s="21"/>
      <c r="G82" s="21"/>
      <c r="H82" s="42"/>
      <c r="I82" s="42"/>
      <c r="J82" s="42"/>
      <c r="K82" s="22"/>
      <c r="L82" s="22"/>
    </row>
    <row r="83" spans="1:13" ht="60">
      <c r="A83" s="17" t="s">
        <v>408</v>
      </c>
      <c r="B83" s="17"/>
      <c r="C83" s="18" t="s">
        <v>652</v>
      </c>
      <c r="D83" s="58">
        <v>0.2</v>
      </c>
      <c r="E83" s="38"/>
      <c r="F83" s="18" t="s">
        <v>410</v>
      </c>
      <c r="G83" s="19"/>
      <c r="H83" s="19"/>
      <c r="I83" s="19"/>
      <c r="J83" s="19" t="s">
        <v>93</v>
      </c>
      <c r="K83" s="18" t="s">
        <v>261</v>
      </c>
      <c r="L83" s="18" t="s">
        <v>123</v>
      </c>
      <c r="M83" s="67"/>
    </row>
    <row r="84" spans="1:13" ht="30">
      <c r="A84" s="17"/>
      <c r="B84" s="17"/>
      <c r="C84" s="18"/>
      <c r="D84" s="58"/>
      <c r="E84" s="18"/>
      <c r="F84" s="18"/>
      <c r="G84" s="19"/>
      <c r="H84" s="19"/>
      <c r="I84" s="19"/>
      <c r="J84" s="19" t="s">
        <v>14</v>
      </c>
      <c r="K84" s="18" t="s">
        <v>241</v>
      </c>
      <c r="L84" s="18" t="s">
        <v>29</v>
      </c>
    </row>
    <row r="85" spans="1:13">
      <c r="A85" s="2"/>
      <c r="B85" s="2"/>
      <c r="C85" s="16"/>
      <c r="D85" s="7"/>
      <c r="E85" s="16">
        <v>0</v>
      </c>
      <c r="F85" s="16"/>
      <c r="G85" s="14" t="s">
        <v>56</v>
      </c>
      <c r="H85" s="14">
        <v>11</v>
      </c>
      <c r="I85" s="14" t="s">
        <v>57</v>
      </c>
      <c r="J85" s="14"/>
      <c r="K85" s="16"/>
      <c r="L85" s="16"/>
    </row>
    <row r="86" spans="1:13">
      <c r="A86" s="2"/>
      <c r="B86" s="2"/>
      <c r="C86" s="16"/>
      <c r="D86" s="7"/>
      <c r="E86" s="16">
        <v>50</v>
      </c>
      <c r="F86" s="16"/>
      <c r="G86" s="14" t="s">
        <v>56</v>
      </c>
      <c r="H86" s="14">
        <v>6</v>
      </c>
      <c r="I86" s="14" t="s">
        <v>57</v>
      </c>
      <c r="J86" s="14">
        <v>10</v>
      </c>
      <c r="K86" s="16"/>
      <c r="L86" s="16"/>
    </row>
    <row r="87" spans="1:13">
      <c r="A87" s="2"/>
      <c r="B87" s="2"/>
      <c r="C87" s="16"/>
      <c r="D87" s="7"/>
      <c r="E87" s="16">
        <v>100</v>
      </c>
      <c r="F87" s="16"/>
      <c r="G87" s="14" t="s">
        <v>56</v>
      </c>
      <c r="H87" s="14">
        <v>0</v>
      </c>
      <c r="I87" s="14" t="s">
        <v>57</v>
      </c>
      <c r="J87" s="14">
        <v>5</v>
      </c>
      <c r="K87" s="16"/>
      <c r="L87" s="16"/>
    </row>
    <row r="88" spans="1:13" ht="75">
      <c r="A88" s="17" t="s">
        <v>409</v>
      </c>
      <c r="B88" s="17"/>
      <c r="C88" s="18" t="s">
        <v>711</v>
      </c>
      <c r="D88" s="58">
        <v>0.2</v>
      </c>
      <c r="E88" s="38"/>
      <c r="F88" s="18" t="s">
        <v>712</v>
      </c>
      <c r="G88" s="19"/>
      <c r="H88" s="19"/>
      <c r="I88" s="19">
        <v>1</v>
      </c>
      <c r="J88" s="19" t="s">
        <v>94</v>
      </c>
      <c r="K88" s="18" t="s">
        <v>260</v>
      </c>
      <c r="L88" s="18" t="s">
        <v>126</v>
      </c>
    </row>
    <row r="89" spans="1:13" ht="30">
      <c r="A89" s="17"/>
      <c r="B89" s="17"/>
      <c r="C89" s="18"/>
      <c r="D89" s="58"/>
      <c r="E89" s="18"/>
      <c r="F89" s="18"/>
      <c r="G89" s="19"/>
      <c r="H89" s="19"/>
      <c r="I89" s="19">
        <v>58</v>
      </c>
      <c r="J89" s="19" t="s">
        <v>14</v>
      </c>
      <c r="K89" s="18" t="s">
        <v>241</v>
      </c>
      <c r="L89" s="18" t="s">
        <v>29</v>
      </c>
    </row>
    <row r="90" spans="1:13">
      <c r="A90" s="2"/>
      <c r="B90" s="2"/>
      <c r="C90" s="16"/>
      <c r="D90" s="7"/>
      <c r="E90" s="16">
        <v>0</v>
      </c>
      <c r="F90" s="16"/>
      <c r="G90" s="14" t="s">
        <v>56</v>
      </c>
      <c r="H90" s="14">
        <v>3.55</v>
      </c>
      <c r="I90" s="14" t="s">
        <v>57</v>
      </c>
      <c r="J90" s="14"/>
      <c r="K90" s="16"/>
      <c r="L90" s="16"/>
    </row>
    <row r="91" spans="1:13">
      <c r="A91" s="2"/>
      <c r="B91" s="2"/>
      <c r="C91" s="16"/>
      <c r="D91" s="7"/>
      <c r="E91" s="16">
        <v>50</v>
      </c>
      <c r="F91" s="16"/>
      <c r="G91" s="14" t="s">
        <v>56</v>
      </c>
      <c r="H91" s="14">
        <v>1.55</v>
      </c>
      <c r="I91" s="14" t="s">
        <v>57</v>
      </c>
      <c r="J91" s="14">
        <v>3.5</v>
      </c>
      <c r="K91" s="16"/>
      <c r="L91" s="16"/>
    </row>
    <row r="92" spans="1:13" collapsed="1">
      <c r="A92" s="2"/>
      <c r="B92" s="2"/>
      <c r="C92" s="16"/>
      <c r="D92" s="7"/>
      <c r="E92" s="16">
        <v>100</v>
      </c>
      <c r="F92" s="16"/>
      <c r="G92" s="14" t="s">
        <v>56</v>
      </c>
      <c r="H92" s="14">
        <v>0</v>
      </c>
      <c r="I92" s="14" t="s">
        <v>57</v>
      </c>
      <c r="J92" s="14">
        <v>1.5</v>
      </c>
      <c r="K92" s="16"/>
      <c r="L92" s="16"/>
    </row>
    <row r="93" spans="1:13" ht="79.5" hidden="1" customHeight="1" outlineLevel="1">
      <c r="A93" s="46"/>
      <c r="B93" s="46"/>
      <c r="C93" s="47" t="s">
        <v>303</v>
      </c>
      <c r="D93" s="69"/>
      <c r="E93" s="48"/>
      <c r="F93" s="47"/>
      <c r="G93" s="50"/>
      <c r="H93" s="50"/>
      <c r="I93" s="50"/>
      <c r="J93" s="50"/>
      <c r="K93" s="49" t="s">
        <v>303</v>
      </c>
      <c r="L93" s="47" t="s">
        <v>167</v>
      </c>
    </row>
    <row r="94" spans="1:13" hidden="1" outlineLevel="1">
      <c r="A94" s="2"/>
      <c r="B94" s="2"/>
      <c r="C94" s="16"/>
      <c r="D94" s="13"/>
      <c r="E94" s="6">
        <v>0</v>
      </c>
      <c r="F94" s="3"/>
      <c r="G94" s="3" t="s">
        <v>56</v>
      </c>
      <c r="H94" s="11">
        <v>4</v>
      </c>
      <c r="I94" s="14" t="s">
        <v>57</v>
      </c>
      <c r="J94" s="14" t="s">
        <v>3</v>
      </c>
      <c r="K94" s="16"/>
      <c r="L94" s="16"/>
    </row>
    <row r="95" spans="1:13" hidden="1" outlineLevel="1">
      <c r="A95" s="2"/>
      <c r="B95" s="2"/>
      <c r="C95" s="16"/>
      <c r="D95" s="13"/>
      <c r="E95" s="6">
        <v>50</v>
      </c>
      <c r="F95" s="14"/>
      <c r="G95" s="14" t="s">
        <v>56</v>
      </c>
      <c r="H95" s="11">
        <v>2</v>
      </c>
      <c r="I95" s="14" t="s">
        <v>57</v>
      </c>
      <c r="J95" s="14">
        <v>3</v>
      </c>
      <c r="K95" s="16"/>
      <c r="L95" s="16"/>
    </row>
    <row r="96" spans="1:13" hidden="1" outlineLevel="1">
      <c r="A96" s="2"/>
      <c r="B96" s="2"/>
      <c r="C96" s="16"/>
      <c r="D96" s="13"/>
      <c r="E96" s="6">
        <v>100</v>
      </c>
      <c r="F96" s="3"/>
      <c r="G96" s="3" t="s">
        <v>56</v>
      </c>
      <c r="H96" s="11">
        <v>0</v>
      </c>
      <c r="I96" s="14" t="s">
        <v>57</v>
      </c>
      <c r="J96" s="14">
        <v>1</v>
      </c>
      <c r="K96" s="16"/>
      <c r="L96" s="16"/>
    </row>
    <row r="97" spans="1:12" ht="60" hidden="1" outlineLevel="1">
      <c r="A97" s="46"/>
      <c r="B97" s="46"/>
      <c r="C97" s="47" t="s">
        <v>262</v>
      </c>
      <c r="D97" s="69"/>
      <c r="E97" s="48"/>
      <c r="F97" s="47"/>
      <c r="G97" s="50"/>
      <c r="H97" s="50"/>
      <c r="I97" s="50"/>
      <c r="J97" s="50"/>
      <c r="K97" s="49" t="s">
        <v>262</v>
      </c>
      <c r="L97" s="47" t="s">
        <v>59</v>
      </c>
    </row>
    <row r="98" spans="1:12" hidden="1" outlineLevel="1">
      <c r="A98" s="2"/>
      <c r="B98" s="2"/>
      <c r="C98" s="16"/>
      <c r="D98" s="13"/>
      <c r="E98" s="6">
        <v>0</v>
      </c>
      <c r="F98" s="10"/>
      <c r="G98" s="3" t="s">
        <v>56</v>
      </c>
      <c r="H98" s="11">
        <v>6</v>
      </c>
      <c r="I98" s="14" t="s">
        <v>57</v>
      </c>
      <c r="J98" s="14" t="s">
        <v>3</v>
      </c>
      <c r="K98" s="16"/>
      <c r="L98" s="16"/>
    </row>
    <row r="99" spans="1:12" hidden="1" outlineLevel="1">
      <c r="A99" s="2"/>
      <c r="B99" s="2"/>
      <c r="C99" s="16"/>
      <c r="D99" s="13"/>
      <c r="E99" s="6">
        <v>50</v>
      </c>
      <c r="F99" s="11"/>
      <c r="G99" s="14" t="s">
        <v>56</v>
      </c>
      <c r="H99" s="11">
        <v>2</v>
      </c>
      <c r="I99" s="14" t="s">
        <v>57</v>
      </c>
      <c r="J99" s="14">
        <v>5</v>
      </c>
      <c r="K99" s="16"/>
      <c r="L99" s="16"/>
    </row>
    <row r="100" spans="1:12" hidden="1" outlineLevel="1">
      <c r="A100" s="2"/>
      <c r="B100" s="2"/>
      <c r="C100" s="16"/>
      <c r="D100" s="13"/>
      <c r="E100" s="6">
        <v>100</v>
      </c>
      <c r="F100" s="10"/>
      <c r="G100" s="3" t="s">
        <v>56</v>
      </c>
      <c r="H100" s="11">
        <v>0</v>
      </c>
      <c r="I100" s="14" t="s">
        <v>57</v>
      </c>
      <c r="J100" s="14">
        <v>1</v>
      </c>
      <c r="K100" s="16"/>
      <c r="L100" s="16"/>
    </row>
    <row r="101" spans="1:12" ht="30">
      <c r="A101" s="17" t="s">
        <v>412</v>
      </c>
      <c r="B101" s="18"/>
      <c r="C101" s="18" t="s">
        <v>263</v>
      </c>
      <c r="D101" s="58">
        <v>0.2</v>
      </c>
      <c r="E101" s="38"/>
      <c r="F101" s="18" t="s">
        <v>413</v>
      </c>
      <c r="G101" s="19"/>
      <c r="H101" s="19"/>
      <c r="I101" s="19"/>
      <c r="J101" s="19" t="s">
        <v>95</v>
      </c>
      <c r="K101" s="18" t="s">
        <v>263</v>
      </c>
      <c r="L101" s="18" t="s">
        <v>167</v>
      </c>
    </row>
    <row r="102" spans="1:12">
      <c r="A102" s="2"/>
      <c r="B102" s="2"/>
      <c r="C102" s="16"/>
      <c r="D102" s="7"/>
      <c r="E102" s="16">
        <v>0</v>
      </c>
      <c r="F102" s="16"/>
      <c r="G102" s="14"/>
      <c r="H102" s="14" t="s">
        <v>176</v>
      </c>
      <c r="I102" s="14"/>
      <c r="J102" s="14"/>
      <c r="K102" s="16"/>
      <c r="L102" s="16"/>
    </row>
    <row r="103" spans="1:12">
      <c r="A103" s="2"/>
      <c r="B103" s="2"/>
      <c r="C103" s="16"/>
      <c r="D103" s="7"/>
      <c r="E103" s="16">
        <v>100</v>
      </c>
      <c r="F103" s="16"/>
      <c r="G103" s="14"/>
      <c r="H103" s="14" t="s">
        <v>623</v>
      </c>
      <c r="I103" s="14"/>
      <c r="J103" s="14"/>
      <c r="K103" s="16"/>
      <c r="L103" s="16"/>
    </row>
    <row r="104" spans="1:12" ht="45">
      <c r="A104" s="17" t="s">
        <v>414</v>
      </c>
      <c r="B104" s="18"/>
      <c r="C104" s="18" t="s">
        <v>653</v>
      </c>
      <c r="D104" s="58">
        <v>0.2</v>
      </c>
      <c r="E104" s="38"/>
      <c r="F104" s="18" t="s">
        <v>417</v>
      </c>
      <c r="G104" s="19"/>
      <c r="H104" s="19"/>
      <c r="I104" s="19"/>
      <c r="J104" s="19" t="s">
        <v>96</v>
      </c>
      <c r="K104" s="18" t="s">
        <v>264</v>
      </c>
      <c r="L104" s="18" t="s">
        <v>236</v>
      </c>
    </row>
    <row r="105" spans="1:12" ht="30">
      <c r="A105" s="18"/>
      <c r="B105" s="18"/>
      <c r="C105" s="18"/>
      <c r="D105" s="58"/>
      <c r="E105" s="18"/>
      <c r="F105" s="18"/>
      <c r="G105" s="19"/>
      <c r="H105" s="19"/>
      <c r="I105" s="19"/>
      <c r="J105" s="19" t="s">
        <v>14</v>
      </c>
      <c r="K105" s="18" t="s">
        <v>241</v>
      </c>
      <c r="L105" s="18"/>
    </row>
    <row r="106" spans="1:12" ht="27" customHeight="1">
      <c r="A106" s="2"/>
      <c r="B106" s="2"/>
      <c r="C106" s="16"/>
      <c r="D106" s="7"/>
      <c r="E106" s="16">
        <v>0</v>
      </c>
      <c r="F106" s="16"/>
      <c r="G106" s="14" t="s">
        <v>56</v>
      </c>
      <c r="H106" s="14">
        <v>0</v>
      </c>
      <c r="I106" s="14" t="s">
        <v>57</v>
      </c>
      <c r="J106" s="14">
        <v>35</v>
      </c>
      <c r="K106" s="16"/>
      <c r="L106" s="16"/>
    </row>
    <row r="107" spans="1:12">
      <c r="A107" s="2"/>
      <c r="B107" s="2"/>
      <c r="C107" s="16"/>
      <c r="D107" s="7"/>
      <c r="E107" s="16">
        <v>50</v>
      </c>
      <c r="F107" s="16"/>
      <c r="G107" s="14" t="s">
        <v>56</v>
      </c>
      <c r="H107" s="14">
        <v>36</v>
      </c>
      <c r="I107" s="14" t="s">
        <v>57</v>
      </c>
      <c r="J107" s="14">
        <v>70</v>
      </c>
      <c r="K107" s="16"/>
      <c r="L107" s="16"/>
    </row>
    <row r="108" spans="1:12">
      <c r="A108" s="2"/>
      <c r="B108" s="2"/>
      <c r="C108" s="16"/>
      <c r="D108" s="7"/>
      <c r="E108" s="16">
        <v>100</v>
      </c>
      <c r="F108" s="16"/>
      <c r="G108" s="14" t="s">
        <v>56</v>
      </c>
      <c r="H108" s="14">
        <v>71</v>
      </c>
      <c r="I108" s="14" t="s">
        <v>57</v>
      </c>
      <c r="J108" s="14">
        <v>100</v>
      </c>
      <c r="K108" s="16"/>
      <c r="L108" s="16"/>
    </row>
    <row r="109" spans="1:12" ht="60">
      <c r="A109" s="17" t="s">
        <v>415</v>
      </c>
      <c r="B109" s="18"/>
      <c r="C109" s="18" t="s">
        <v>127</v>
      </c>
      <c r="D109" s="58">
        <v>0.2</v>
      </c>
      <c r="E109" s="38">
        <f>IF(H109='Методика оценки'!H110,'Методика оценки'!E110,IF(H109='Методика оценки'!H111,'Методика оценки'!E111,'Методика оценки'!E110))</f>
        <v>0</v>
      </c>
      <c r="F109" s="18" t="s">
        <v>416</v>
      </c>
      <c r="G109" s="19"/>
      <c r="H109" s="19"/>
      <c r="I109" s="19"/>
      <c r="J109" s="19" t="s">
        <v>97</v>
      </c>
      <c r="K109" s="18" t="s">
        <v>127</v>
      </c>
      <c r="L109" s="18" t="s">
        <v>236</v>
      </c>
    </row>
    <row r="110" spans="1:12">
      <c r="A110" s="2"/>
      <c r="B110" s="2"/>
      <c r="C110" s="16"/>
      <c r="D110" s="7"/>
      <c r="E110" s="16">
        <v>0</v>
      </c>
      <c r="F110" s="16"/>
      <c r="G110" s="14"/>
      <c r="H110" s="14" t="s">
        <v>176</v>
      </c>
      <c r="I110" s="14"/>
      <c r="J110" s="14"/>
      <c r="K110" s="16"/>
      <c r="L110" s="16"/>
    </row>
    <row r="111" spans="1:12">
      <c r="A111" s="2"/>
      <c r="B111" s="2"/>
      <c r="C111" s="16"/>
      <c r="D111" s="7"/>
      <c r="E111" s="16">
        <v>100</v>
      </c>
      <c r="F111" s="16"/>
      <c r="G111" s="14"/>
      <c r="H111" s="14" t="s">
        <v>623</v>
      </c>
      <c r="I111" s="14"/>
      <c r="J111" s="14"/>
      <c r="K111" s="16"/>
      <c r="L111" s="16"/>
    </row>
    <row r="112" spans="1:12" ht="153.75" customHeight="1">
      <c r="A112" s="20" t="s">
        <v>105</v>
      </c>
      <c r="B112" s="22" t="s">
        <v>106</v>
      </c>
      <c r="C112" s="22" t="s">
        <v>3</v>
      </c>
      <c r="D112" s="71">
        <v>0.2</v>
      </c>
      <c r="E112" s="37"/>
      <c r="F112" s="21"/>
      <c r="G112" s="21"/>
      <c r="H112" s="42"/>
      <c r="I112" s="42"/>
      <c r="J112" s="42"/>
      <c r="K112" s="22"/>
      <c r="L112" s="22"/>
    </row>
    <row r="113" spans="1:13" ht="120">
      <c r="A113" s="18" t="s">
        <v>418</v>
      </c>
      <c r="B113" s="18"/>
      <c r="C113" s="18" t="s">
        <v>654</v>
      </c>
      <c r="D113" s="58">
        <v>0.02</v>
      </c>
      <c r="E113" s="38"/>
      <c r="F113" s="18" t="s">
        <v>710</v>
      </c>
      <c r="G113" s="19"/>
      <c r="H113" s="19"/>
      <c r="I113" s="19"/>
      <c r="J113" s="19" t="s">
        <v>98</v>
      </c>
      <c r="K113" s="18" t="s">
        <v>266</v>
      </c>
      <c r="L113" s="18" t="s">
        <v>164</v>
      </c>
      <c r="M113" s="67"/>
    </row>
    <row r="114" spans="1:13" ht="60">
      <c r="A114" s="18"/>
      <c r="B114" s="18"/>
      <c r="C114" s="18"/>
      <c r="D114" s="58"/>
      <c r="E114" s="18"/>
      <c r="F114" s="18"/>
      <c r="G114" s="19"/>
      <c r="H114" s="19"/>
      <c r="I114" s="19"/>
      <c r="J114" s="19" t="s">
        <v>101</v>
      </c>
      <c r="K114" s="18" t="s">
        <v>267</v>
      </c>
      <c r="L114" s="18" t="s">
        <v>60</v>
      </c>
    </row>
    <row r="115" spans="1:13">
      <c r="A115" s="2"/>
      <c r="B115" s="2"/>
      <c r="C115" s="16"/>
      <c r="D115" s="7"/>
      <c r="E115" s="16">
        <v>0</v>
      </c>
      <c r="F115" s="16"/>
      <c r="G115" s="14" t="s">
        <v>56</v>
      </c>
      <c r="H115" s="14">
        <v>0</v>
      </c>
      <c r="I115" s="14" t="s">
        <v>57</v>
      </c>
      <c r="J115" s="14">
        <v>10</v>
      </c>
      <c r="K115" s="23"/>
      <c r="L115" s="16"/>
    </row>
    <row r="116" spans="1:13">
      <c r="A116" s="2"/>
      <c r="B116" s="2"/>
      <c r="C116" s="16"/>
      <c r="D116" s="7"/>
      <c r="E116" s="16">
        <v>50</v>
      </c>
      <c r="F116" s="16"/>
      <c r="G116" s="14" t="s">
        <v>56</v>
      </c>
      <c r="H116" s="14">
        <v>11</v>
      </c>
      <c r="I116" s="14" t="s">
        <v>57</v>
      </c>
      <c r="J116" s="14">
        <v>50</v>
      </c>
      <c r="K116" s="16"/>
      <c r="L116" s="16"/>
    </row>
    <row r="117" spans="1:13">
      <c r="A117" s="2"/>
      <c r="B117" s="2"/>
      <c r="C117" s="16"/>
      <c r="D117" s="7"/>
      <c r="E117" s="16">
        <v>100</v>
      </c>
      <c r="F117" s="16"/>
      <c r="G117" s="14" t="s">
        <v>56</v>
      </c>
      <c r="H117" s="14">
        <v>51</v>
      </c>
      <c r="I117" s="14" t="s">
        <v>57</v>
      </c>
      <c r="J117" s="14">
        <v>100</v>
      </c>
      <c r="K117" s="16"/>
      <c r="L117" s="16"/>
    </row>
    <row r="118" spans="1:13">
      <c r="A118" s="2"/>
      <c r="B118" s="2"/>
      <c r="C118" s="16"/>
      <c r="D118" s="7"/>
      <c r="E118" s="16">
        <v>50</v>
      </c>
      <c r="F118" s="16"/>
      <c r="G118" s="14" t="s">
        <v>56</v>
      </c>
      <c r="H118" s="14">
        <v>101</v>
      </c>
      <c r="I118" s="14" t="s">
        <v>57</v>
      </c>
      <c r="J118" s="14">
        <v>120</v>
      </c>
      <c r="K118" s="16"/>
      <c r="L118" s="16"/>
    </row>
    <row r="119" spans="1:13">
      <c r="A119" s="2"/>
      <c r="B119" s="2"/>
      <c r="C119" s="16"/>
      <c r="D119" s="7"/>
      <c r="E119" s="16">
        <v>0</v>
      </c>
      <c r="F119" s="16"/>
      <c r="G119" s="14" t="s">
        <v>56</v>
      </c>
      <c r="H119" s="14">
        <v>121</v>
      </c>
      <c r="I119" s="14" t="s">
        <v>57</v>
      </c>
      <c r="J119" s="14"/>
      <c r="K119" s="16"/>
      <c r="L119" s="16"/>
    </row>
    <row r="120" spans="1:13" ht="87" customHeight="1">
      <c r="A120" s="18" t="s">
        <v>425</v>
      </c>
      <c r="B120" s="18"/>
      <c r="C120" s="18" t="s">
        <v>655</v>
      </c>
      <c r="D120" s="58">
        <v>0.08</v>
      </c>
      <c r="E120" s="38"/>
      <c r="F120" s="18" t="s">
        <v>447</v>
      </c>
      <c r="G120" s="19"/>
      <c r="H120" s="19"/>
      <c r="I120" s="19"/>
      <c r="J120" s="19" t="s">
        <v>103</v>
      </c>
      <c r="K120" s="18" t="s">
        <v>268</v>
      </c>
      <c r="L120" s="18" t="s">
        <v>60</v>
      </c>
    </row>
    <row r="121" spans="1:13" ht="30">
      <c r="A121" s="18"/>
      <c r="B121" s="18"/>
      <c r="C121" s="18"/>
      <c r="D121" s="58"/>
      <c r="E121" s="18"/>
      <c r="F121" s="18"/>
      <c r="G121" s="19"/>
      <c r="H121" s="19"/>
      <c r="I121" s="19"/>
      <c r="J121" s="19" t="s">
        <v>120</v>
      </c>
      <c r="K121" s="18" t="s">
        <v>265</v>
      </c>
      <c r="L121" s="18" t="s">
        <v>60</v>
      </c>
    </row>
    <row r="122" spans="1:13">
      <c r="A122" s="2"/>
      <c r="B122" s="2"/>
      <c r="C122" s="27"/>
      <c r="D122" s="7"/>
      <c r="E122" s="16">
        <v>0</v>
      </c>
      <c r="F122" s="16"/>
      <c r="G122" s="14" t="s">
        <v>56</v>
      </c>
      <c r="H122" s="14">
        <v>0</v>
      </c>
      <c r="I122" s="14" t="s">
        <v>57</v>
      </c>
      <c r="J122" s="14">
        <v>30</v>
      </c>
      <c r="K122" s="23"/>
      <c r="L122" s="16"/>
    </row>
    <row r="123" spans="1:13">
      <c r="A123" s="2"/>
      <c r="B123" s="2"/>
      <c r="C123" s="16"/>
      <c r="D123" s="7"/>
      <c r="E123" s="16">
        <v>50</v>
      </c>
      <c r="F123" s="16"/>
      <c r="G123" s="14" t="s">
        <v>56</v>
      </c>
      <c r="H123" s="14">
        <v>31</v>
      </c>
      <c r="I123" s="14" t="s">
        <v>57</v>
      </c>
      <c r="J123" s="14">
        <v>60</v>
      </c>
      <c r="K123" s="16"/>
      <c r="L123" s="16"/>
    </row>
    <row r="124" spans="1:13">
      <c r="A124" s="2"/>
      <c r="B124" s="2"/>
      <c r="C124" s="16"/>
      <c r="D124" s="7"/>
      <c r="E124" s="16">
        <v>100</v>
      </c>
      <c r="F124" s="16"/>
      <c r="G124" s="14" t="s">
        <v>56</v>
      </c>
      <c r="H124" s="14">
        <v>61</v>
      </c>
      <c r="I124" s="14" t="s">
        <v>57</v>
      </c>
      <c r="J124" s="14">
        <v>100</v>
      </c>
      <c r="K124" s="16"/>
      <c r="L124" s="16"/>
    </row>
    <row r="125" spans="1:13" ht="92.25" customHeight="1">
      <c r="A125" s="18" t="s">
        <v>426</v>
      </c>
      <c r="B125" s="18"/>
      <c r="C125" s="18" t="s">
        <v>713</v>
      </c>
      <c r="D125" s="58">
        <v>0.04</v>
      </c>
      <c r="E125" s="38"/>
      <c r="F125" s="18" t="s">
        <v>448</v>
      </c>
      <c r="G125" s="19"/>
      <c r="H125" s="19"/>
      <c r="I125" s="19"/>
      <c r="J125" s="19" t="s">
        <v>121</v>
      </c>
      <c r="K125" s="18" t="s">
        <v>269</v>
      </c>
      <c r="L125" s="18" t="s">
        <v>165</v>
      </c>
    </row>
    <row r="126" spans="1:13" ht="30">
      <c r="A126" s="18"/>
      <c r="B126" s="18"/>
      <c r="C126" s="18"/>
      <c r="D126" s="58"/>
      <c r="E126" s="18"/>
      <c r="F126" s="18"/>
      <c r="G126" s="19"/>
      <c r="H126" s="19"/>
      <c r="I126" s="19"/>
      <c r="J126" s="19" t="s">
        <v>120</v>
      </c>
      <c r="K126" s="18" t="s">
        <v>265</v>
      </c>
      <c r="L126" s="18" t="s">
        <v>60</v>
      </c>
    </row>
    <row r="127" spans="1:13">
      <c r="A127" s="2"/>
      <c r="B127" s="2"/>
      <c r="C127" s="16"/>
      <c r="D127" s="7"/>
      <c r="E127" s="16">
        <v>0</v>
      </c>
      <c r="F127" s="16"/>
      <c r="G127" s="14" t="s">
        <v>56</v>
      </c>
      <c r="H127" s="14">
        <v>0</v>
      </c>
      <c r="I127" s="14" t="s">
        <v>57</v>
      </c>
      <c r="J127" s="14">
        <v>0</v>
      </c>
      <c r="K127" s="23"/>
      <c r="L127" s="23"/>
    </row>
    <row r="128" spans="1:13">
      <c r="A128" s="2"/>
      <c r="B128" s="2"/>
      <c r="C128" s="16"/>
      <c r="D128" s="7"/>
      <c r="E128" s="16">
        <v>50</v>
      </c>
      <c r="F128" s="16"/>
      <c r="G128" s="14" t="s">
        <v>56</v>
      </c>
      <c r="H128" s="14">
        <v>1</v>
      </c>
      <c r="I128" s="14" t="s">
        <v>57</v>
      </c>
      <c r="J128" s="14">
        <v>2</v>
      </c>
      <c r="K128" s="16"/>
      <c r="L128" s="16"/>
    </row>
    <row r="129" spans="1:12">
      <c r="A129" s="2"/>
      <c r="B129" s="2"/>
      <c r="C129" s="16"/>
      <c r="D129" s="7"/>
      <c r="E129" s="16">
        <v>100</v>
      </c>
      <c r="F129" s="16"/>
      <c r="G129" s="14" t="s">
        <v>56</v>
      </c>
      <c r="H129" s="14">
        <v>3</v>
      </c>
      <c r="I129" s="14" t="s">
        <v>57</v>
      </c>
      <c r="J129" s="14"/>
      <c r="K129" s="16"/>
      <c r="L129" s="16"/>
    </row>
    <row r="130" spans="1:12" ht="122.25" customHeight="1">
      <c r="A130" s="18" t="s">
        <v>427</v>
      </c>
      <c r="B130" s="18"/>
      <c r="C130" s="18" t="s">
        <v>656</v>
      </c>
      <c r="D130" s="58">
        <v>0.1</v>
      </c>
      <c r="E130" s="38"/>
      <c r="F130" s="18" t="s">
        <v>449</v>
      </c>
      <c r="G130" s="19"/>
      <c r="H130" s="19"/>
      <c r="I130" s="19"/>
      <c r="J130" s="19" t="s">
        <v>122</v>
      </c>
      <c r="K130" s="18" t="s">
        <v>270</v>
      </c>
      <c r="L130" s="18" t="s">
        <v>165</v>
      </c>
    </row>
    <row r="131" spans="1:12" ht="30">
      <c r="A131" s="18"/>
      <c r="B131" s="18"/>
      <c r="C131" s="18"/>
      <c r="D131" s="58"/>
      <c r="E131" s="18"/>
      <c r="F131" s="18"/>
      <c r="G131" s="19"/>
      <c r="H131" s="19"/>
      <c r="I131" s="19"/>
      <c r="J131" s="19" t="s">
        <v>120</v>
      </c>
      <c r="K131" s="18" t="s">
        <v>265</v>
      </c>
      <c r="L131" s="18" t="s">
        <v>60</v>
      </c>
    </row>
    <row r="132" spans="1:12">
      <c r="A132" s="2"/>
      <c r="B132" s="2"/>
      <c r="C132" s="16"/>
      <c r="D132" s="7"/>
      <c r="E132" s="16">
        <v>0</v>
      </c>
      <c r="F132" s="16"/>
      <c r="G132" s="14" t="s">
        <v>56</v>
      </c>
      <c r="H132" s="14">
        <v>0</v>
      </c>
      <c r="I132" s="14" t="s">
        <v>57</v>
      </c>
      <c r="J132" s="14">
        <v>50</v>
      </c>
      <c r="K132" s="23"/>
      <c r="L132" s="16"/>
    </row>
    <row r="133" spans="1:12">
      <c r="A133" s="2"/>
      <c r="B133" s="2"/>
      <c r="C133" s="16"/>
      <c r="D133" s="7"/>
      <c r="E133" s="16">
        <v>50</v>
      </c>
      <c r="F133" s="16"/>
      <c r="G133" s="14" t="s">
        <v>56</v>
      </c>
      <c r="H133" s="14">
        <v>51</v>
      </c>
      <c r="I133" s="14" t="s">
        <v>57</v>
      </c>
      <c r="J133" s="14">
        <v>90</v>
      </c>
      <c r="K133" s="16"/>
      <c r="L133" s="16"/>
    </row>
    <row r="134" spans="1:12">
      <c r="A134" s="2"/>
      <c r="B134" s="2"/>
      <c r="C134" s="16"/>
      <c r="D134" s="7"/>
      <c r="E134" s="16">
        <v>100</v>
      </c>
      <c r="F134" s="16"/>
      <c r="G134" s="14" t="s">
        <v>56</v>
      </c>
      <c r="H134" s="14">
        <v>91</v>
      </c>
      <c r="I134" s="14" t="s">
        <v>57</v>
      </c>
      <c r="J134" s="14"/>
      <c r="K134" s="16"/>
      <c r="L134" s="16"/>
    </row>
    <row r="135" spans="1:12" ht="105">
      <c r="A135" s="18" t="s">
        <v>428</v>
      </c>
      <c r="B135" s="18"/>
      <c r="C135" s="18" t="s">
        <v>657</v>
      </c>
      <c r="D135" s="58">
        <v>0.08</v>
      </c>
      <c r="E135" s="38"/>
      <c r="F135" s="18" t="s">
        <v>450</v>
      </c>
      <c r="G135" s="19"/>
      <c r="H135" s="19"/>
      <c r="I135" s="19"/>
      <c r="J135" s="19" t="s">
        <v>125</v>
      </c>
      <c r="K135" s="18" t="s">
        <v>271</v>
      </c>
      <c r="L135" s="18" t="s">
        <v>165</v>
      </c>
    </row>
    <row r="136" spans="1:12" ht="30">
      <c r="A136" s="18"/>
      <c r="B136" s="18"/>
      <c r="C136" s="18"/>
      <c r="D136" s="58"/>
      <c r="E136" s="18"/>
      <c r="F136" s="18"/>
      <c r="G136" s="19"/>
      <c r="H136" s="19"/>
      <c r="I136" s="19"/>
      <c r="J136" s="19" t="s">
        <v>120</v>
      </c>
      <c r="K136" s="18" t="s">
        <v>265</v>
      </c>
      <c r="L136" s="18"/>
    </row>
    <row r="137" spans="1:12">
      <c r="A137" s="2"/>
      <c r="B137" s="2"/>
      <c r="C137" s="16"/>
      <c r="D137" s="7"/>
      <c r="E137" s="16">
        <v>0</v>
      </c>
      <c r="F137" s="16"/>
      <c r="G137" s="14" t="s">
        <v>56</v>
      </c>
      <c r="H137" s="14">
        <v>0</v>
      </c>
      <c r="I137" s="14" t="s">
        <v>57</v>
      </c>
      <c r="J137" s="14">
        <v>50</v>
      </c>
      <c r="K137" s="23"/>
      <c r="L137" s="16" t="s">
        <v>60</v>
      </c>
    </row>
    <row r="138" spans="1:12">
      <c r="A138" s="2"/>
      <c r="B138" s="2"/>
      <c r="C138" s="16"/>
      <c r="D138" s="7"/>
      <c r="E138" s="16">
        <v>50</v>
      </c>
      <c r="F138" s="16"/>
      <c r="G138" s="14" t="s">
        <v>56</v>
      </c>
      <c r="H138" s="14">
        <v>51</v>
      </c>
      <c r="I138" s="14" t="s">
        <v>57</v>
      </c>
      <c r="J138" s="14">
        <v>90</v>
      </c>
      <c r="K138" s="16"/>
      <c r="L138" s="16"/>
    </row>
    <row r="139" spans="1:12">
      <c r="A139" s="2"/>
      <c r="B139" s="2"/>
      <c r="C139" s="16"/>
      <c r="D139" s="7"/>
      <c r="E139" s="16">
        <v>100</v>
      </c>
      <c r="F139" s="16"/>
      <c r="G139" s="14" t="s">
        <v>56</v>
      </c>
      <c r="H139" s="14">
        <v>91</v>
      </c>
      <c r="I139" s="14" t="s">
        <v>57</v>
      </c>
      <c r="J139" s="14"/>
      <c r="K139" s="16"/>
      <c r="L139" s="16"/>
    </row>
    <row r="140" spans="1:12" ht="288" customHeight="1">
      <c r="A140" s="18" t="s">
        <v>429</v>
      </c>
      <c r="B140" s="18"/>
      <c r="C140" s="33" t="s">
        <v>658</v>
      </c>
      <c r="D140" s="58">
        <v>0.06</v>
      </c>
      <c r="E140" s="38"/>
      <c r="F140" s="18" t="s">
        <v>440</v>
      </c>
      <c r="G140" s="19"/>
      <c r="H140" s="19"/>
      <c r="I140" s="19"/>
      <c r="J140" s="19" t="s">
        <v>130</v>
      </c>
      <c r="K140" s="18" t="s">
        <v>272</v>
      </c>
      <c r="L140" s="18" t="s">
        <v>166</v>
      </c>
    </row>
    <row r="141" spans="1:12">
      <c r="A141" s="2"/>
      <c r="B141" s="2"/>
      <c r="C141" s="16"/>
      <c r="D141" s="7"/>
      <c r="E141" s="16">
        <v>0</v>
      </c>
      <c r="F141" s="14"/>
      <c r="G141" s="14" t="s">
        <v>56</v>
      </c>
      <c r="H141" s="14">
        <v>0</v>
      </c>
      <c r="I141" s="14" t="s">
        <v>57</v>
      </c>
      <c r="J141" s="14">
        <v>0</v>
      </c>
      <c r="K141" s="23"/>
      <c r="L141" s="16"/>
    </row>
    <row r="142" spans="1:12">
      <c r="A142" s="2"/>
      <c r="B142" s="2"/>
      <c r="C142" s="16"/>
      <c r="D142" s="7"/>
      <c r="E142" s="16">
        <v>50</v>
      </c>
      <c r="F142" s="14"/>
      <c r="G142" s="14" t="s">
        <v>56</v>
      </c>
      <c r="H142" s="14">
        <v>1</v>
      </c>
      <c r="I142" s="14" t="s">
        <v>57</v>
      </c>
      <c r="J142" s="14">
        <v>1</v>
      </c>
      <c r="K142" s="16"/>
      <c r="L142" s="16"/>
    </row>
    <row r="143" spans="1:12">
      <c r="A143" s="2"/>
      <c r="B143" s="2"/>
      <c r="C143" s="16"/>
      <c r="D143" s="7"/>
      <c r="E143" s="16">
        <v>100</v>
      </c>
      <c r="F143" s="14"/>
      <c r="G143" s="14" t="s">
        <v>56</v>
      </c>
      <c r="H143" s="14">
        <v>2</v>
      </c>
      <c r="I143" s="14" t="s">
        <v>57</v>
      </c>
      <c r="J143" s="14"/>
      <c r="K143" s="16"/>
      <c r="L143" s="16"/>
    </row>
    <row r="144" spans="1:12" ht="115.5" customHeight="1">
      <c r="A144" s="18" t="s">
        <v>430</v>
      </c>
      <c r="B144" s="18"/>
      <c r="C144" s="33" t="s">
        <v>729</v>
      </c>
      <c r="D144" s="58">
        <v>0.06</v>
      </c>
      <c r="E144" s="18"/>
      <c r="F144" s="18" t="s">
        <v>441</v>
      </c>
      <c r="G144" s="19"/>
      <c r="H144" s="19"/>
      <c r="I144" s="19"/>
      <c r="J144" s="19" t="s">
        <v>132</v>
      </c>
      <c r="K144" s="18" t="s">
        <v>275</v>
      </c>
      <c r="L144" s="18" t="s">
        <v>166</v>
      </c>
    </row>
    <row r="145" spans="1:12">
      <c r="A145" s="2"/>
      <c r="B145" s="2"/>
      <c r="C145" s="16"/>
      <c r="D145" s="7"/>
      <c r="E145" s="16">
        <v>100</v>
      </c>
      <c r="F145" s="16"/>
      <c r="G145" s="14" t="s">
        <v>623</v>
      </c>
      <c r="H145" s="14" t="s">
        <v>358</v>
      </c>
      <c r="I145" s="14"/>
      <c r="J145" s="14"/>
      <c r="K145" s="23"/>
      <c r="L145" s="16"/>
    </row>
    <row r="146" spans="1:12">
      <c r="A146" s="2"/>
      <c r="B146" s="2"/>
      <c r="C146" s="16"/>
      <c r="D146" s="7"/>
      <c r="E146" s="16">
        <v>90</v>
      </c>
      <c r="F146" s="16"/>
      <c r="G146" s="14"/>
      <c r="H146" s="14" t="s">
        <v>359</v>
      </c>
      <c r="I146" s="14"/>
      <c r="J146" s="14"/>
      <c r="K146" s="16"/>
      <c r="L146" s="16"/>
    </row>
    <row r="147" spans="1:12">
      <c r="A147" s="2"/>
      <c r="B147" s="2"/>
      <c r="C147" s="16"/>
      <c r="D147" s="7"/>
      <c r="E147" s="16">
        <v>80</v>
      </c>
      <c r="F147" s="16"/>
      <c r="G147" s="14"/>
      <c r="H147" s="14" t="s">
        <v>360</v>
      </c>
      <c r="I147" s="14"/>
      <c r="J147" s="14"/>
      <c r="K147" s="16"/>
      <c r="L147" s="16"/>
    </row>
    <row r="148" spans="1:12">
      <c r="A148" s="2"/>
      <c r="B148" s="2"/>
      <c r="C148" s="16"/>
      <c r="D148" s="7"/>
      <c r="E148" s="16">
        <v>0</v>
      </c>
      <c r="F148" s="16"/>
      <c r="G148" s="14" t="s">
        <v>176</v>
      </c>
      <c r="H148" s="14" t="s">
        <v>176</v>
      </c>
      <c r="I148" s="14"/>
      <c r="J148" s="14"/>
      <c r="K148" s="16"/>
      <c r="L148" s="16"/>
    </row>
    <row r="149" spans="1:12" ht="60">
      <c r="A149" s="18" t="s">
        <v>431</v>
      </c>
      <c r="B149" s="18"/>
      <c r="C149" s="18" t="s">
        <v>685</v>
      </c>
      <c r="D149" s="58">
        <v>0.04</v>
      </c>
      <c r="E149" s="38">
        <f>IF(H149&gt;='Методика оценки'!H151,'Методика оценки'!E151,IF('Методика оценки'!H152&lt;=H149&lt;='Методика оценки'!J152,'Методика оценки'!E152,IF(H149&lt;='Методика оценки'!J153,'Методика оценки'!E153,'Методика оценки'!E152)))</f>
        <v>100</v>
      </c>
      <c r="F149" s="18" t="s">
        <v>442</v>
      </c>
      <c r="G149" s="19"/>
      <c r="H149" s="19"/>
      <c r="I149" s="19"/>
      <c r="J149" s="19" t="s">
        <v>134</v>
      </c>
      <c r="K149" s="18" t="s">
        <v>273</v>
      </c>
      <c r="L149" s="18" t="s">
        <v>167</v>
      </c>
    </row>
    <row r="150" spans="1:12" s="35" customFormat="1" ht="45">
      <c r="A150" s="18"/>
      <c r="B150" s="18"/>
      <c r="C150" s="18"/>
      <c r="D150" s="58"/>
      <c r="E150" s="18"/>
      <c r="F150" s="18"/>
      <c r="G150" s="19"/>
      <c r="H150" s="19"/>
      <c r="I150" s="19"/>
      <c r="J150" s="19" t="s">
        <v>136</v>
      </c>
      <c r="K150" s="18" t="s">
        <v>274</v>
      </c>
      <c r="L150" s="18" t="s">
        <v>166</v>
      </c>
    </row>
    <row r="151" spans="1:12">
      <c r="A151" s="2"/>
      <c r="B151" s="2"/>
      <c r="C151" s="16"/>
      <c r="D151" s="7"/>
      <c r="E151" s="16">
        <v>0</v>
      </c>
      <c r="F151" s="16"/>
      <c r="G151" s="14" t="s">
        <v>56</v>
      </c>
      <c r="H151" s="14">
        <v>11</v>
      </c>
      <c r="I151" s="14" t="s">
        <v>57</v>
      </c>
      <c r="J151" s="14"/>
      <c r="K151" s="23"/>
      <c r="L151" s="23"/>
    </row>
    <row r="152" spans="1:12">
      <c r="A152" s="2"/>
      <c r="B152" s="2"/>
      <c r="C152" s="16"/>
      <c r="D152" s="7"/>
      <c r="E152" s="16">
        <v>50</v>
      </c>
      <c r="F152" s="16"/>
      <c r="G152" s="14" t="s">
        <v>56</v>
      </c>
      <c r="H152" s="14">
        <v>6</v>
      </c>
      <c r="I152" s="14" t="s">
        <v>57</v>
      </c>
      <c r="J152" s="14">
        <v>10</v>
      </c>
      <c r="K152" s="16"/>
      <c r="L152" s="16"/>
    </row>
    <row r="153" spans="1:12">
      <c r="A153" s="2"/>
      <c r="B153" s="2"/>
      <c r="C153" s="16"/>
      <c r="D153" s="7"/>
      <c r="E153" s="16">
        <v>100</v>
      </c>
      <c r="F153" s="16"/>
      <c r="G153" s="14" t="s">
        <v>56</v>
      </c>
      <c r="H153" s="14">
        <v>0</v>
      </c>
      <c r="I153" s="14" t="s">
        <v>57</v>
      </c>
      <c r="J153" s="14">
        <v>5</v>
      </c>
      <c r="K153" s="16"/>
      <c r="L153" s="16"/>
    </row>
    <row r="154" spans="1:12" ht="87.75" customHeight="1">
      <c r="A154" s="18" t="s">
        <v>432</v>
      </c>
      <c r="B154" s="18"/>
      <c r="C154" s="18" t="s">
        <v>276</v>
      </c>
      <c r="D154" s="58">
        <v>0.06</v>
      </c>
      <c r="E154" s="38"/>
      <c r="F154" s="18" t="s">
        <v>443</v>
      </c>
      <c r="G154" s="19"/>
      <c r="H154" s="19"/>
      <c r="I154" s="19"/>
      <c r="J154" s="19" t="s">
        <v>137</v>
      </c>
      <c r="K154" s="18" t="s">
        <v>276</v>
      </c>
      <c r="L154" s="18" t="s">
        <v>166</v>
      </c>
    </row>
    <row r="155" spans="1:12">
      <c r="A155" s="2"/>
      <c r="B155" s="2"/>
      <c r="C155" s="16"/>
      <c r="D155" s="7"/>
      <c r="E155" s="16">
        <v>100</v>
      </c>
      <c r="F155" s="16"/>
      <c r="G155" s="14" t="s">
        <v>56</v>
      </c>
      <c r="H155" s="14">
        <v>0</v>
      </c>
      <c r="I155" s="14" t="s">
        <v>57</v>
      </c>
      <c r="J155" s="14">
        <v>2</v>
      </c>
      <c r="K155" s="16"/>
      <c r="L155" s="16"/>
    </row>
    <row r="156" spans="1:12">
      <c r="A156" s="2"/>
      <c r="B156" s="2"/>
      <c r="C156" s="16"/>
      <c r="D156" s="7"/>
      <c r="E156" s="16">
        <v>50</v>
      </c>
      <c r="F156" s="16"/>
      <c r="G156" s="14" t="s">
        <v>56</v>
      </c>
      <c r="H156" s="14">
        <v>3</v>
      </c>
      <c r="I156" s="14" t="s">
        <v>57</v>
      </c>
      <c r="J156" s="14">
        <v>8</v>
      </c>
      <c r="K156" s="16"/>
      <c r="L156" s="16"/>
    </row>
    <row r="157" spans="1:12">
      <c r="A157" s="2"/>
      <c r="B157" s="2"/>
      <c r="C157" s="16"/>
      <c r="D157" s="7"/>
      <c r="E157" s="16">
        <v>0</v>
      </c>
      <c r="F157" s="16"/>
      <c r="G157" s="14" t="s">
        <v>56</v>
      </c>
      <c r="H157" s="14">
        <v>9</v>
      </c>
      <c r="I157" s="14" t="s">
        <v>57</v>
      </c>
      <c r="J157" s="14"/>
      <c r="K157" s="16"/>
      <c r="L157" s="16"/>
    </row>
    <row r="158" spans="1:12" ht="30">
      <c r="A158" s="18" t="s">
        <v>433</v>
      </c>
      <c r="B158" s="17"/>
      <c r="C158" s="53" t="s">
        <v>659</v>
      </c>
      <c r="D158" s="58">
        <v>0.1</v>
      </c>
      <c r="E158" s="38">
        <f>IF(H158&lt;='Методика оценки'!J159,'Методика оценки'!E159,IF('Методика оценки'!H160&lt;=H158&lt;='Методика оценки'!J160,'Методика оценки'!E160,IF(H158&gt;='Методика оценки'!H161,'Методика оценки'!E161,'Методика оценки'!E160)))</f>
        <v>0</v>
      </c>
      <c r="F158" s="18" t="s">
        <v>636</v>
      </c>
      <c r="G158" s="19"/>
      <c r="H158" s="19"/>
      <c r="I158" s="19"/>
      <c r="J158" s="19" t="s">
        <v>139</v>
      </c>
      <c r="K158" s="18" t="s">
        <v>304</v>
      </c>
      <c r="L158" s="18"/>
    </row>
    <row r="159" spans="1:12">
      <c r="A159" s="23"/>
      <c r="B159" s="24"/>
      <c r="C159" s="52"/>
      <c r="D159" s="72"/>
      <c r="E159" s="16">
        <v>0</v>
      </c>
      <c r="F159" s="14"/>
      <c r="G159" s="3" t="s">
        <v>56</v>
      </c>
      <c r="H159" s="11">
        <v>0</v>
      </c>
      <c r="I159" s="14" t="s">
        <v>57</v>
      </c>
      <c r="J159" s="11">
        <v>0.5</v>
      </c>
      <c r="K159" s="23"/>
      <c r="L159" s="23"/>
    </row>
    <row r="160" spans="1:12">
      <c r="A160" s="23"/>
      <c r="B160" s="24"/>
      <c r="C160" s="52"/>
      <c r="D160" s="72"/>
      <c r="E160" s="16">
        <v>50</v>
      </c>
      <c r="F160" s="14"/>
      <c r="G160" s="14" t="s">
        <v>56</v>
      </c>
      <c r="H160" s="11">
        <v>0.6</v>
      </c>
      <c r="I160" s="14" t="s">
        <v>57</v>
      </c>
      <c r="J160" s="11">
        <v>0.9</v>
      </c>
      <c r="K160" s="23"/>
      <c r="L160" s="23"/>
    </row>
    <row r="161" spans="1:12">
      <c r="A161" s="23"/>
      <c r="B161" s="24"/>
      <c r="C161" s="52"/>
      <c r="D161" s="72"/>
      <c r="E161" s="16">
        <v>100</v>
      </c>
      <c r="F161" s="14"/>
      <c r="G161" s="3" t="s">
        <v>56</v>
      </c>
      <c r="H161" s="11">
        <v>1</v>
      </c>
      <c r="I161" s="14" t="s">
        <v>57</v>
      </c>
      <c r="J161" s="11"/>
      <c r="K161" s="23"/>
      <c r="L161" s="23"/>
    </row>
    <row r="162" spans="1:12" ht="60">
      <c r="A162" s="17"/>
      <c r="B162" s="17"/>
      <c r="C162" s="18" t="s">
        <v>296</v>
      </c>
      <c r="D162" s="58"/>
      <c r="E162" s="38"/>
      <c r="F162" s="18" t="s">
        <v>637</v>
      </c>
      <c r="G162" s="19"/>
      <c r="H162" s="19"/>
      <c r="I162" s="19"/>
      <c r="J162" s="19" t="s">
        <v>141</v>
      </c>
      <c r="K162" s="18" t="s">
        <v>277</v>
      </c>
      <c r="L162" s="18" t="s">
        <v>167</v>
      </c>
    </row>
    <row r="163" spans="1:12" ht="30">
      <c r="A163" s="17"/>
      <c r="B163" s="17"/>
      <c r="C163" s="18"/>
      <c r="D163" s="58"/>
      <c r="E163" s="18"/>
      <c r="F163" s="18"/>
      <c r="G163" s="19"/>
      <c r="H163" s="19"/>
      <c r="I163" s="19"/>
      <c r="J163" s="19" t="s">
        <v>143</v>
      </c>
      <c r="K163" s="18" t="s">
        <v>284</v>
      </c>
      <c r="L163" s="18"/>
    </row>
    <row r="164" spans="1:12">
      <c r="A164" s="2"/>
      <c r="B164" s="2"/>
      <c r="C164" s="16"/>
      <c r="D164" s="13"/>
      <c r="E164" s="16">
        <v>0</v>
      </c>
      <c r="F164" s="14"/>
      <c r="G164" s="3" t="s">
        <v>56</v>
      </c>
      <c r="H164" s="11">
        <v>0</v>
      </c>
      <c r="I164" s="14" t="s">
        <v>57</v>
      </c>
      <c r="J164" s="11">
        <v>0.5</v>
      </c>
      <c r="K164" s="27"/>
      <c r="L164" s="16"/>
    </row>
    <row r="165" spans="1:12">
      <c r="A165" s="2"/>
      <c r="B165" s="2"/>
      <c r="C165" s="16"/>
      <c r="D165" s="13"/>
      <c r="E165" s="16">
        <v>50</v>
      </c>
      <c r="F165" s="14"/>
      <c r="G165" s="14" t="s">
        <v>56</v>
      </c>
      <c r="H165" s="11">
        <v>0.6</v>
      </c>
      <c r="I165" s="14" t="s">
        <v>57</v>
      </c>
      <c r="J165" s="11">
        <v>0.9</v>
      </c>
      <c r="K165" s="16"/>
      <c r="L165" s="16"/>
    </row>
    <row r="166" spans="1:12">
      <c r="A166" s="2"/>
      <c r="B166" s="2"/>
      <c r="C166" s="16"/>
      <c r="D166" s="13"/>
      <c r="E166" s="16">
        <v>100</v>
      </c>
      <c r="F166" s="14"/>
      <c r="G166" s="3" t="s">
        <v>56</v>
      </c>
      <c r="H166" s="11">
        <v>1</v>
      </c>
      <c r="I166" s="14" t="s">
        <v>57</v>
      </c>
      <c r="J166" s="11"/>
      <c r="K166" s="16"/>
      <c r="L166" s="16"/>
    </row>
    <row r="167" spans="1:12" ht="60">
      <c r="A167" s="17"/>
      <c r="B167" s="17"/>
      <c r="C167" s="18" t="s">
        <v>295</v>
      </c>
      <c r="D167" s="58"/>
      <c r="E167" s="38"/>
      <c r="F167" s="18" t="s">
        <v>638</v>
      </c>
      <c r="G167" s="19"/>
      <c r="H167" s="19"/>
      <c r="I167" s="19"/>
      <c r="J167" s="19" t="s">
        <v>145</v>
      </c>
      <c r="K167" s="18" t="s">
        <v>278</v>
      </c>
      <c r="L167" s="18" t="s">
        <v>29</v>
      </c>
    </row>
    <row r="168" spans="1:12" ht="45">
      <c r="A168" s="17"/>
      <c r="B168" s="17"/>
      <c r="C168" s="18"/>
      <c r="D168" s="58"/>
      <c r="E168" s="18"/>
      <c r="F168" s="18"/>
      <c r="G168" s="19"/>
      <c r="H168" s="19"/>
      <c r="I168" s="19"/>
      <c r="J168" s="19" t="s">
        <v>147</v>
      </c>
      <c r="K168" s="18" t="s">
        <v>285</v>
      </c>
      <c r="L168" s="18"/>
    </row>
    <row r="169" spans="1:12">
      <c r="A169" s="2"/>
      <c r="B169" s="2"/>
      <c r="C169" s="16"/>
      <c r="D169" s="13"/>
      <c r="E169" s="16">
        <v>0</v>
      </c>
      <c r="F169" s="14"/>
      <c r="G169" s="3" t="s">
        <v>56</v>
      </c>
      <c r="H169" s="11">
        <v>0</v>
      </c>
      <c r="I169" s="14" t="s">
        <v>57</v>
      </c>
      <c r="J169" s="11">
        <v>0.5</v>
      </c>
      <c r="K169" s="27"/>
      <c r="L169" s="16"/>
    </row>
    <row r="170" spans="1:12">
      <c r="A170" s="2"/>
      <c r="B170" s="2"/>
      <c r="C170" s="16"/>
      <c r="D170" s="13"/>
      <c r="E170" s="16">
        <v>50</v>
      </c>
      <c r="F170" s="14"/>
      <c r="G170" s="14" t="s">
        <v>56</v>
      </c>
      <c r="H170" s="11">
        <v>0.6</v>
      </c>
      <c r="I170" s="14" t="s">
        <v>57</v>
      </c>
      <c r="J170" s="11">
        <v>0.9</v>
      </c>
      <c r="K170" s="16"/>
      <c r="L170" s="16"/>
    </row>
    <row r="171" spans="1:12">
      <c r="A171" s="2"/>
      <c r="B171" s="2"/>
      <c r="C171" s="16"/>
      <c r="D171" s="13"/>
      <c r="E171" s="16">
        <v>100</v>
      </c>
      <c r="F171" s="14"/>
      <c r="G171" s="3" t="s">
        <v>56</v>
      </c>
      <c r="H171" s="11">
        <v>1</v>
      </c>
      <c r="I171" s="14" t="s">
        <v>57</v>
      </c>
      <c r="J171" s="11"/>
      <c r="K171" s="16"/>
      <c r="L171" s="16"/>
    </row>
    <row r="172" spans="1:12" ht="60">
      <c r="A172" s="17"/>
      <c r="B172" s="17"/>
      <c r="C172" s="18" t="s">
        <v>297</v>
      </c>
      <c r="D172" s="58"/>
      <c r="E172" s="38"/>
      <c r="F172" s="18" t="s">
        <v>639</v>
      </c>
      <c r="G172" s="19"/>
      <c r="H172" s="19"/>
      <c r="I172" s="19"/>
      <c r="J172" s="19" t="s">
        <v>149</v>
      </c>
      <c r="K172" s="18" t="s">
        <v>283</v>
      </c>
      <c r="L172" s="18" t="s">
        <v>29</v>
      </c>
    </row>
    <row r="173" spans="1:12" ht="30">
      <c r="A173" s="17"/>
      <c r="B173" s="17"/>
      <c r="C173" s="18"/>
      <c r="D173" s="58"/>
      <c r="E173" s="18"/>
      <c r="F173" s="18"/>
      <c r="G173" s="19"/>
      <c r="H173" s="19"/>
      <c r="I173" s="19"/>
      <c r="J173" s="19" t="s">
        <v>151</v>
      </c>
      <c r="K173" s="18" t="s">
        <v>286</v>
      </c>
      <c r="L173" s="18"/>
    </row>
    <row r="174" spans="1:12">
      <c r="A174" s="2"/>
      <c r="B174" s="2"/>
      <c r="C174" s="16"/>
      <c r="D174" s="13"/>
      <c r="E174" s="16">
        <v>0</v>
      </c>
      <c r="F174" s="14"/>
      <c r="G174" s="3" t="s">
        <v>56</v>
      </c>
      <c r="H174" s="11">
        <v>0</v>
      </c>
      <c r="I174" s="14" t="s">
        <v>57</v>
      </c>
      <c r="J174" s="11">
        <v>0.5</v>
      </c>
      <c r="K174" s="27"/>
      <c r="L174" s="16"/>
    </row>
    <row r="175" spans="1:12">
      <c r="A175" s="2"/>
      <c r="B175" s="2"/>
      <c r="C175" s="16"/>
      <c r="D175" s="13"/>
      <c r="E175" s="16">
        <v>50</v>
      </c>
      <c r="F175" s="14"/>
      <c r="G175" s="14" t="s">
        <v>56</v>
      </c>
      <c r="H175" s="11">
        <v>0.6</v>
      </c>
      <c r="I175" s="14" t="s">
        <v>57</v>
      </c>
      <c r="J175" s="11">
        <v>0.9</v>
      </c>
      <c r="K175" s="16"/>
      <c r="L175" s="16"/>
    </row>
    <row r="176" spans="1:12">
      <c r="A176" s="2"/>
      <c r="B176" s="2"/>
      <c r="C176" s="16"/>
      <c r="D176" s="13"/>
      <c r="E176" s="16">
        <v>100</v>
      </c>
      <c r="F176" s="14"/>
      <c r="G176" s="3" t="s">
        <v>56</v>
      </c>
      <c r="H176" s="11">
        <v>1</v>
      </c>
      <c r="I176" s="14" t="s">
        <v>57</v>
      </c>
      <c r="J176" s="11"/>
      <c r="K176" s="16"/>
      <c r="L176" s="16"/>
    </row>
    <row r="177" spans="1:12" ht="45">
      <c r="A177" s="18" t="s">
        <v>434</v>
      </c>
      <c r="B177" s="17"/>
      <c r="C177" s="53" t="s">
        <v>660</v>
      </c>
      <c r="D177" s="58">
        <v>0.08</v>
      </c>
      <c r="E177" s="38"/>
      <c r="F177" s="18" t="s">
        <v>640</v>
      </c>
      <c r="G177" s="19"/>
      <c r="H177" s="19"/>
      <c r="I177" s="19"/>
      <c r="J177" s="19" t="s">
        <v>153</v>
      </c>
      <c r="K177" s="18" t="s">
        <v>305</v>
      </c>
      <c r="L177" s="18"/>
    </row>
    <row r="178" spans="1:12">
      <c r="A178" s="23"/>
      <c r="B178" s="24"/>
      <c r="C178" s="52"/>
      <c r="D178" s="72"/>
      <c r="E178" s="16">
        <v>0</v>
      </c>
      <c r="F178" s="14"/>
      <c r="G178" s="3" t="s">
        <v>56</v>
      </c>
      <c r="H178" s="11">
        <v>0</v>
      </c>
      <c r="I178" s="14" t="s">
        <v>57</v>
      </c>
      <c r="J178" s="11">
        <v>0.5</v>
      </c>
      <c r="K178" s="23"/>
      <c r="L178" s="23"/>
    </row>
    <row r="179" spans="1:12">
      <c r="A179" s="23"/>
      <c r="B179" s="24"/>
      <c r="C179" s="52"/>
      <c r="D179" s="72"/>
      <c r="E179" s="16">
        <v>50</v>
      </c>
      <c r="F179" s="14"/>
      <c r="G179" s="14" t="s">
        <v>56</v>
      </c>
      <c r="H179" s="11">
        <v>0.6</v>
      </c>
      <c r="I179" s="14" t="s">
        <v>57</v>
      </c>
      <c r="J179" s="11">
        <v>0.9</v>
      </c>
      <c r="K179" s="23"/>
      <c r="L179" s="23"/>
    </row>
    <row r="180" spans="1:12">
      <c r="A180" s="23"/>
      <c r="B180" s="24"/>
      <c r="C180" s="52"/>
      <c r="D180" s="72"/>
      <c r="E180" s="16">
        <v>100</v>
      </c>
      <c r="F180" s="14"/>
      <c r="G180" s="3" t="s">
        <v>56</v>
      </c>
      <c r="H180" s="11">
        <v>1</v>
      </c>
      <c r="I180" s="14" t="s">
        <v>57</v>
      </c>
      <c r="J180" s="11"/>
      <c r="K180" s="23"/>
      <c r="L180" s="23"/>
    </row>
    <row r="181" spans="1:12" ht="75">
      <c r="A181" s="17"/>
      <c r="B181" s="17"/>
      <c r="C181" s="18" t="s">
        <v>296</v>
      </c>
      <c r="D181" s="58"/>
      <c r="E181" s="38"/>
      <c r="F181" s="18" t="s">
        <v>641</v>
      </c>
      <c r="G181" s="19"/>
      <c r="H181" s="19"/>
      <c r="I181" s="19"/>
      <c r="J181" s="19" t="s">
        <v>155</v>
      </c>
      <c r="K181" s="18" t="s">
        <v>287</v>
      </c>
      <c r="L181" s="18" t="s">
        <v>167</v>
      </c>
    </row>
    <row r="182" spans="1:12" ht="30">
      <c r="A182" s="17"/>
      <c r="B182" s="17"/>
      <c r="C182" s="18"/>
      <c r="D182" s="58"/>
      <c r="E182" s="18"/>
      <c r="F182" s="18"/>
      <c r="G182" s="19"/>
      <c r="H182" s="19"/>
      <c r="I182" s="19"/>
      <c r="J182" s="19" t="s">
        <v>143</v>
      </c>
      <c r="K182" s="18" t="s">
        <v>284</v>
      </c>
      <c r="L182" s="18"/>
    </row>
    <row r="183" spans="1:12">
      <c r="A183" s="2"/>
      <c r="B183" s="2"/>
      <c r="C183" s="16"/>
      <c r="D183" s="13"/>
      <c r="E183" s="16">
        <v>0</v>
      </c>
      <c r="F183" s="14"/>
      <c r="G183" s="3" t="s">
        <v>56</v>
      </c>
      <c r="H183" s="11">
        <v>0</v>
      </c>
      <c r="I183" s="14" t="s">
        <v>57</v>
      </c>
      <c r="J183" s="11">
        <v>0.5</v>
      </c>
      <c r="K183" s="27"/>
      <c r="L183" s="16"/>
    </row>
    <row r="184" spans="1:12">
      <c r="A184" s="2"/>
      <c r="B184" s="2"/>
      <c r="C184" s="16"/>
      <c r="D184" s="13"/>
      <c r="E184" s="16">
        <v>50</v>
      </c>
      <c r="F184" s="14"/>
      <c r="G184" s="14" t="s">
        <v>56</v>
      </c>
      <c r="H184" s="11">
        <v>0.6</v>
      </c>
      <c r="I184" s="14" t="s">
        <v>57</v>
      </c>
      <c r="J184" s="11">
        <v>0.9</v>
      </c>
      <c r="K184" s="16"/>
      <c r="L184" s="16"/>
    </row>
    <row r="185" spans="1:12">
      <c r="A185" s="2"/>
      <c r="B185" s="2"/>
      <c r="C185" s="16"/>
      <c r="D185" s="13"/>
      <c r="E185" s="16">
        <v>100</v>
      </c>
      <c r="F185" s="14"/>
      <c r="G185" s="3" t="s">
        <v>56</v>
      </c>
      <c r="H185" s="11">
        <v>1</v>
      </c>
      <c r="I185" s="14" t="s">
        <v>57</v>
      </c>
      <c r="J185" s="11"/>
      <c r="K185" s="16"/>
      <c r="L185" s="16"/>
    </row>
    <row r="186" spans="1:12" ht="75">
      <c r="A186" s="17"/>
      <c r="B186" s="17"/>
      <c r="C186" s="18" t="s">
        <v>295</v>
      </c>
      <c r="D186" s="58"/>
      <c r="E186" s="38"/>
      <c r="F186" s="18" t="s">
        <v>642</v>
      </c>
      <c r="G186" s="19"/>
      <c r="H186" s="19"/>
      <c r="I186" s="19"/>
      <c r="J186" s="19" t="s">
        <v>157</v>
      </c>
      <c r="K186" s="18" t="s">
        <v>288</v>
      </c>
      <c r="L186" s="18" t="s">
        <v>29</v>
      </c>
    </row>
    <row r="187" spans="1:12" ht="45">
      <c r="A187" s="17"/>
      <c r="B187" s="17"/>
      <c r="C187" s="18"/>
      <c r="D187" s="58"/>
      <c r="E187" s="18"/>
      <c r="F187" s="18"/>
      <c r="G187" s="19"/>
      <c r="H187" s="19"/>
      <c r="I187" s="19"/>
      <c r="J187" s="19" t="s">
        <v>147</v>
      </c>
      <c r="K187" s="18" t="s">
        <v>285</v>
      </c>
      <c r="L187" s="18"/>
    </row>
    <row r="188" spans="1:12">
      <c r="A188" s="2"/>
      <c r="B188" s="2"/>
      <c r="C188" s="16"/>
      <c r="D188" s="13"/>
      <c r="E188" s="16">
        <v>0</v>
      </c>
      <c r="F188" s="14"/>
      <c r="G188" s="3" t="s">
        <v>56</v>
      </c>
      <c r="H188" s="11">
        <v>0</v>
      </c>
      <c r="I188" s="14" t="s">
        <v>57</v>
      </c>
      <c r="J188" s="11">
        <v>0.5</v>
      </c>
      <c r="K188" s="27"/>
      <c r="L188" s="16"/>
    </row>
    <row r="189" spans="1:12">
      <c r="A189" s="2"/>
      <c r="B189" s="2"/>
      <c r="C189" s="16"/>
      <c r="D189" s="13"/>
      <c r="E189" s="16">
        <v>50</v>
      </c>
      <c r="F189" s="14"/>
      <c r="G189" s="14" t="s">
        <v>56</v>
      </c>
      <c r="H189" s="11">
        <v>0.6</v>
      </c>
      <c r="I189" s="14" t="s">
        <v>57</v>
      </c>
      <c r="J189" s="11">
        <v>0.9</v>
      </c>
      <c r="K189" s="16"/>
      <c r="L189" s="16"/>
    </row>
    <row r="190" spans="1:12">
      <c r="A190" s="2"/>
      <c r="B190" s="2"/>
      <c r="C190" s="16"/>
      <c r="D190" s="13"/>
      <c r="E190" s="16">
        <v>100</v>
      </c>
      <c r="F190" s="14"/>
      <c r="G190" s="3" t="s">
        <v>56</v>
      </c>
      <c r="H190" s="11">
        <v>1</v>
      </c>
      <c r="I190" s="14" t="s">
        <v>57</v>
      </c>
      <c r="J190" s="11"/>
      <c r="K190" s="16"/>
      <c r="L190" s="16"/>
    </row>
    <row r="191" spans="1:12" ht="75">
      <c r="A191" s="17"/>
      <c r="B191" s="17"/>
      <c r="C191" s="18" t="s">
        <v>297</v>
      </c>
      <c r="D191" s="58"/>
      <c r="E191" s="38"/>
      <c r="F191" s="18" t="s">
        <v>643</v>
      </c>
      <c r="G191" s="19"/>
      <c r="H191" s="19"/>
      <c r="I191" s="19"/>
      <c r="J191" s="19" t="s">
        <v>159</v>
      </c>
      <c r="K191" s="18" t="s">
        <v>289</v>
      </c>
      <c r="L191" s="18" t="s">
        <v>29</v>
      </c>
    </row>
    <row r="192" spans="1:12" ht="30">
      <c r="A192" s="17"/>
      <c r="B192" s="17"/>
      <c r="C192" s="18"/>
      <c r="D192" s="58"/>
      <c r="E192" s="18"/>
      <c r="F192" s="18"/>
      <c r="G192" s="19"/>
      <c r="H192" s="19"/>
      <c r="I192" s="19"/>
      <c r="J192" s="19" t="s">
        <v>151</v>
      </c>
      <c r="K192" s="18" t="s">
        <v>286</v>
      </c>
      <c r="L192" s="18"/>
    </row>
    <row r="193" spans="1:12">
      <c r="A193" s="2"/>
      <c r="B193" s="2"/>
      <c r="C193" s="16"/>
      <c r="D193" s="13"/>
      <c r="E193" s="16">
        <v>0</v>
      </c>
      <c r="F193" s="14"/>
      <c r="G193" s="3" t="s">
        <v>56</v>
      </c>
      <c r="H193" s="11">
        <v>0</v>
      </c>
      <c r="I193" s="14" t="s">
        <v>57</v>
      </c>
      <c r="J193" s="11">
        <v>0.5</v>
      </c>
      <c r="K193" s="27"/>
      <c r="L193" s="16"/>
    </row>
    <row r="194" spans="1:12">
      <c r="A194" s="2"/>
      <c r="B194" s="2"/>
      <c r="C194" s="16"/>
      <c r="D194" s="13"/>
      <c r="E194" s="16">
        <v>50</v>
      </c>
      <c r="F194" s="14"/>
      <c r="G194" s="14" t="s">
        <v>56</v>
      </c>
      <c r="H194" s="11">
        <v>0.6</v>
      </c>
      <c r="I194" s="14" t="s">
        <v>57</v>
      </c>
      <c r="J194" s="11">
        <v>0.9</v>
      </c>
      <c r="K194" s="16"/>
      <c r="L194" s="16"/>
    </row>
    <row r="195" spans="1:12">
      <c r="A195" s="2"/>
      <c r="B195" s="2"/>
      <c r="C195" s="16"/>
      <c r="D195" s="13"/>
      <c r="E195" s="16">
        <v>100</v>
      </c>
      <c r="F195" s="14"/>
      <c r="G195" s="3" t="s">
        <v>56</v>
      </c>
      <c r="H195" s="11">
        <v>1</v>
      </c>
      <c r="I195" s="14" t="s">
        <v>57</v>
      </c>
      <c r="J195" s="11"/>
      <c r="K195" s="16"/>
      <c r="L195" s="16"/>
    </row>
    <row r="196" spans="1:12" ht="46.5" customHeight="1">
      <c r="A196" s="18" t="s">
        <v>435</v>
      </c>
      <c r="B196" s="18"/>
      <c r="C196" s="32" t="s">
        <v>661</v>
      </c>
      <c r="D196" s="58">
        <v>0.06</v>
      </c>
      <c r="E196" s="38"/>
      <c r="F196" s="18" t="s">
        <v>686</v>
      </c>
      <c r="G196" s="19"/>
      <c r="H196" s="19"/>
      <c r="I196" s="19"/>
      <c r="J196" s="19" t="s">
        <v>161</v>
      </c>
      <c r="K196" s="18" t="s">
        <v>279</v>
      </c>
      <c r="L196" s="18" t="s">
        <v>60</v>
      </c>
    </row>
    <row r="197" spans="1:12">
      <c r="A197" s="23"/>
      <c r="B197" s="23"/>
      <c r="C197" s="23"/>
      <c r="D197" s="72"/>
      <c r="E197" s="16">
        <v>0</v>
      </c>
      <c r="F197" s="14"/>
      <c r="G197" s="3" t="s">
        <v>56</v>
      </c>
      <c r="H197" s="11">
        <v>0</v>
      </c>
      <c r="I197" s="14" t="s">
        <v>57</v>
      </c>
      <c r="J197" s="11">
        <v>0.5</v>
      </c>
      <c r="K197" s="23"/>
      <c r="L197" s="23"/>
    </row>
    <row r="198" spans="1:12">
      <c r="A198" s="23"/>
      <c r="B198" s="23"/>
      <c r="C198" s="23"/>
      <c r="D198" s="72"/>
      <c r="E198" s="16">
        <v>50</v>
      </c>
      <c r="F198" s="14"/>
      <c r="G198" s="14" t="s">
        <v>56</v>
      </c>
      <c r="H198" s="11">
        <v>0.6</v>
      </c>
      <c r="I198" s="14" t="s">
        <v>57</v>
      </c>
      <c r="J198" s="11">
        <v>0.9</v>
      </c>
      <c r="K198" s="23"/>
      <c r="L198" s="23"/>
    </row>
    <row r="199" spans="1:12">
      <c r="A199" s="23"/>
      <c r="B199" s="23"/>
      <c r="C199" s="23"/>
      <c r="D199" s="72"/>
      <c r="E199" s="16">
        <v>100</v>
      </c>
      <c r="F199" s="14"/>
      <c r="G199" s="3" t="s">
        <v>56</v>
      </c>
      <c r="H199" s="11">
        <v>1</v>
      </c>
      <c r="I199" s="14" t="s">
        <v>57</v>
      </c>
      <c r="J199" s="11"/>
      <c r="K199" s="23"/>
      <c r="L199" s="23"/>
    </row>
    <row r="200" spans="1:12" ht="45">
      <c r="A200" s="17"/>
      <c r="B200" s="17"/>
      <c r="C200" s="18" t="s">
        <v>296</v>
      </c>
      <c r="D200" s="58"/>
      <c r="E200" s="18"/>
      <c r="F200" s="18" t="s">
        <v>444</v>
      </c>
      <c r="G200" s="19"/>
      <c r="H200" s="19"/>
      <c r="I200" s="19"/>
      <c r="J200" s="19" t="s">
        <v>419</v>
      </c>
      <c r="K200" s="18" t="s">
        <v>280</v>
      </c>
      <c r="L200" s="18" t="s">
        <v>167</v>
      </c>
    </row>
    <row r="201" spans="1:12" s="35" customFormat="1" ht="30">
      <c r="A201" s="24"/>
      <c r="B201" s="24"/>
      <c r="C201" s="23"/>
      <c r="D201" s="72"/>
      <c r="E201" s="23"/>
      <c r="F201" s="23"/>
      <c r="G201" s="11"/>
      <c r="H201" s="11"/>
      <c r="I201" s="11"/>
      <c r="J201" s="11" t="s">
        <v>143</v>
      </c>
      <c r="K201" s="23" t="s">
        <v>284</v>
      </c>
      <c r="L201" s="23"/>
    </row>
    <row r="202" spans="1:12" ht="60">
      <c r="A202" s="17"/>
      <c r="B202" s="17"/>
      <c r="C202" s="18" t="s">
        <v>295</v>
      </c>
      <c r="D202" s="58"/>
      <c r="E202" s="18"/>
      <c r="F202" s="18" t="s">
        <v>445</v>
      </c>
      <c r="G202" s="19"/>
      <c r="H202" s="19"/>
      <c r="I202" s="19"/>
      <c r="J202" s="19" t="s">
        <v>420</v>
      </c>
      <c r="K202" s="18" t="s">
        <v>281</v>
      </c>
      <c r="L202" s="18" t="s">
        <v>29</v>
      </c>
    </row>
    <row r="203" spans="1:12" s="35" customFormat="1" ht="45">
      <c r="A203" s="24"/>
      <c r="B203" s="24"/>
      <c r="C203" s="23"/>
      <c r="D203" s="72"/>
      <c r="E203" s="23"/>
      <c r="F203" s="23"/>
      <c r="G203" s="11"/>
      <c r="H203" s="11"/>
      <c r="I203" s="11"/>
      <c r="J203" s="11" t="s">
        <v>147</v>
      </c>
      <c r="K203" s="23" t="s">
        <v>285</v>
      </c>
      <c r="L203" s="23"/>
    </row>
    <row r="204" spans="1:12" ht="45">
      <c r="A204" s="17"/>
      <c r="B204" s="17"/>
      <c r="C204" s="18" t="s">
        <v>297</v>
      </c>
      <c r="D204" s="58"/>
      <c r="E204" s="18"/>
      <c r="F204" s="18" t="s">
        <v>446</v>
      </c>
      <c r="G204" s="19"/>
      <c r="H204" s="19"/>
      <c r="I204" s="19"/>
      <c r="J204" s="19" t="s">
        <v>421</v>
      </c>
      <c r="K204" s="18" t="s">
        <v>282</v>
      </c>
      <c r="L204" s="18" t="s">
        <v>29</v>
      </c>
    </row>
    <row r="205" spans="1:12" s="35" customFormat="1" ht="30">
      <c r="A205" s="24"/>
      <c r="B205" s="24"/>
      <c r="C205" s="23"/>
      <c r="D205" s="72"/>
      <c r="E205" s="23"/>
      <c r="F205" s="23"/>
      <c r="G205" s="11"/>
      <c r="H205" s="11"/>
      <c r="I205" s="11"/>
      <c r="J205" s="11" t="s">
        <v>151</v>
      </c>
      <c r="K205" s="23" t="s">
        <v>286</v>
      </c>
      <c r="L205" s="23"/>
    </row>
    <row r="206" spans="1:12" ht="30">
      <c r="A206" s="18" t="s">
        <v>436</v>
      </c>
      <c r="B206" s="18"/>
      <c r="C206" s="18" t="s">
        <v>662</v>
      </c>
      <c r="D206" s="58">
        <v>0.06</v>
      </c>
      <c r="E206" s="38"/>
      <c r="F206" s="18" t="s">
        <v>715</v>
      </c>
      <c r="G206" s="18"/>
      <c r="H206" s="18"/>
      <c r="I206" s="18"/>
      <c r="J206" s="19" t="s">
        <v>163</v>
      </c>
      <c r="K206" s="18" t="s">
        <v>714</v>
      </c>
      <c r="L206" s="18" t="s">
        <v>60</v>
      </c>
    </row>
    <row r="207" spans="1:12">
      <c r="A207" s="23"/>
      <c r="B207" s="23"/>
      <c r="C207" s="23"/>
      <c r="D207" s="72"/>
      <c r="E207" s="23">
        <v>0</v>
      </c>
      <c r="F207" s="23"/>
      <c r="G207" s="11"/>
      <c r="H207" s="14" t="s">
        <v>176</v>
      </c>
      <c r="I207" s="11"/>
      <c r="J207" s="11"/>
      <c r="K207" s="23"/>
      <c r="L207" s="23"/>
    </row>
    <row r="208" spans="1:12">
      <c r="A208" s="23"/>
      <c r="B208" s="23"/>
      <c r="C208" s="23"/>
      <c r="D208" s="72"/>
      <c r="E208" s="23">
        <v>100</v>
      </c>
      <c r="F208" s="23"/>
      <c r="G208" s="11"/>
      <c r="H208" s="14" t="s">
        <v>623</v>
      </c>
      <c r="I208" s="11"/>
      <c r="J208" s="11"/>
      <c r="K208" s="23"/>
      <c r="L208" s="23"/>
    </row>
    <row r="209" spans="1:13" ht="45">
      <c r="A209" s="18" t="s">
        <v>437</v>
      </c>
      <c r="B209" s="18"/>
      <c r="C209" s="18" t="s">
        <v>663</v>
      </c>
      <c r="D209" s="58">
        <v>0.06</v>
      </c>
      <c r="E209" s="38"/>
      <c r="F209" s="18" t="s">
        <v>645</v>
      </c>
      <c r="G209" s="19"/>
      <c r="H209" s="19"/>
      <c r="I209" s="19"/>
      <c r="J209" s="19" t="s">
        <v>422</v>
      </c>
      <c r="K209" s="18" t="s">
        <v>290</v>
      </c>
      <c r="L209" s="18" t="s">
        <v>60</v>
      </c>
    </row>
    <row r="210" spans="1:13">
      <c r="A210" s="2"/>
      <c r="B210" s="2"/>
      <c r="C210" s="16"/>
      <c r="D210" s="7"/>
      <c r="E210" s="16">
        <v>0</v>
      </c>
      <c r="F210" s="14"/>
      <c r="G210" s="3" t="s">
        <v>56</v>
      </c>
      <c r="H210" s="11">
        <v>0</v>
      </c>
      <c r="I210" s="14" t="s">
        <v>57</v>
      </c>
      <c r="J210" s="11">
        <v>0.5</v>
      </c>
      <c r="K210" s="16"/>
      <c r="L210" s="16" t="s">
        <v>29</v>
      </c>
    </row>
    <row r="211" spans="1:13">
      <c r="A211" s="2"/>
      <c r="B211" s="2"/>
      <c r="C211" s="16"/>
      <c r="D211" s="7"/>
      <c r="E211" s="16">
        <v>50</v>
      </c>
      <c r="F211" s="14"/>
      <c r="G211" s="14" t="s">
        <v>56</v>
      </c>
      <c r="H211" s="11">
        <v>0.6</v>
      </c>
      <c r="I211" s="14" t="s">
        <v>57</v>
      </c>
      <c r="J211" s="11">
        <v>0.9</v>
      </c>
      <c r="K211" s="16"/>
      <c r="L211" s="16"/>
    </row>
    <row r="212" spans="1:13">
      <c r="A212" s="2"/>
      <c r="B212" s="2"/>
      <c r="C212" s="16"/>
      <c r="D212" s="7"/>
      <c r="E212" s="16">
        <v>100</v>
      </c>
      <c r="F212" s="14"/>
      <c r="G212" s="3" t="s">
        <v>56</v>
      </c>
      <c r="H212" s="11">
        <v>1</v>
      </c>
      <c r="I212" s="14" t="s">
        <v>57</v>
      </c>
      <c r="J212" s="11"/>
      <c r="K212" s="16"/>
      <c r="L212" s="16"/>
    </row>
    <row r="213" spans="1:13" ht="45">
      <c r="A213" s="18" t="s">
        <v>438</v>
      </c>
      <c r="B213" s="18"/>
      <c r="C213" s="18" t="s">
        <v>664</v>
      </c>
      <c r="D213" s="58">
        <v>0.06</v>
      </c>
      <c r="E213" s="38"/>
      <c r="F213" s="18" t="s">
        <v>644</v>
      </c>
      <c r="G213" s="19"/>
      <c r="H213" s="19"/>
      <c r="I213" s="19"/>
      <c r="J213" s="19" t="s">
        <v>423</v>
      </c>
      <c r="K213" s="18" t="s">
        <v>291</v>
      </c>
      <c r="L213" s="18" t="s">
        <v>60</v>
      </c>
    </row>
    <row r="214" spans="1:13">
      <c r="A214" s="2"/>
      <c r="B214" s="2"/>
      <c r="C214" s="16"/>
      <c r="D214" s="7"/>
      <c r="E214" s="16">
        <v>0</v>
      </c>
      <c r="F214" s="14"/>
      <c r="G214" s="3" t="s">
        <v>56</v>
      </c>
      <c r="H214" s="11">
        <v>0</v>
      </c>
      <c r="I214" s="14" t="s">
        <v>57</v>
      </c>
      <c r="J214" s="11">
        <v>0.5</v>
      </c>
      <c r="K214" s="16"/>
      <c r="L214" s="16" t="s">
        <v>29</v>
      </c>
    </row>
    <row r="215" spans="1:13">
      <c r="A215" s="2"/>
      <c r="B215" s="2"/>
      <c r="C215" s="16"/>
      <c r="D215" s="7"/>
      <c r="E215" s="16">
        <v>50</v>
      </c>
      <c r="F215" s="14"/>
      <c r="G215" s="14" t="s">
        <v>56</v>
      </c>
      <c r="H215" s="11">
        <v>0.6</v>
      </c>
      <c r="I215" s="14" t="s">
        <v>57</v>
      </c>
      <c r="J215" s="11">
        <v>0.9</v>
      </c>
      <c r="K215" s="16"/>
      <c r="L215" s="16"/>
    </row>
    <row r="216" spans="1:13">
      <c r="A216" s="2"/>
      <c r="B216" s="2"/>
      <c r="C216" s="16"/>
      <c r="D216" s="7"/>
      <c r="E216" s="16">
        <v>100</v>
      </c>
      <c r="F216" s="14"/>
      <c r="G216" s="3" t="s">
        <v>56</v>
      </c>
      <c r="H216" s="11">
        <v>1</v>
      </c>
      <c r="I216" s="14" t="s">
        <v>57</v>
      </c>
      <c r="J216" s="11"/>
      <c r="K216" s="16"/>
      <c r="L216" s="16"/>
    </row>
    <row r="217" spans="1:13" ht="30">
      <c r="A217" s="18" t="s">
        <v>439</v>
      </c>
      <c r="B217" s="18"/>
      <c r="C217" s="18" t="s">
        <v>665</v>
      </c>
      <c r="D217" s="58">
        <v>0.04</v>
      </c>
      <c r="E217" s="38"/>
      <c r="F217" s="18" t="s">
        <v>725</v>
      </c>
      <c r="G217" s="19"/>
      <c r="H217" s="19">
        <v>13</v>
      </c>
      <c r="I217" s="19"/>
      <c r="J217" s="19" t="s">
        <v>424</v>
      </c>
      <c r="K217" s="18" t="s">
        <v>293</v>
      </c>
      <c r="L217" s="18" t="s">
        <v>60</v>
      </c>
    </row>
    <row r="218" spans="1:13">
      <c r="A218" s="18"/>
      <c r="B218" s="18"/>
      <c r="C218" s="18"/>
      <c r="D218" s="58"/>
      <c r="E218" s="38"/>
      <c r="F218" s="18"/>
      <c r="G218" s="19"/>
      <c r="H218" s="19"/>
      <c r="I218" s="19"/>
      <c r="J218" s="19" t="s">
        <v>14</v>
      </c>
      <c r="K218" s="18" t="s">
        <v>292</v>
      </c>
      <c r="L218" s="19" t="s">
        <v>29</v>
      </c>
    </row>
    <row r="219" spans="1:13">
      <c r="A219" s="2"/>
      <c r="B219" s="2"/>
      <c r="C219" s="16"/>
      <c r="D219" s="7"/>
      <c r="E219" s="16">
        <v>100</v>
      </c>
      <c r="F219" s="16"/>
      <c r="G219" s="14" t="s">
        <v>56</v>
      </c>
      <c r="H219" s="14">
        <v>0</v>
      </c>
      <c r="I219" s="14" t="s">
        <v>57</v>
      </c>
      <c r="J219" s="14">
        <v>15</v>
      </c>
      <c r="K219" s="16"/>
      <c r="L219" s="16"/>
    </row>
    <row r="220" spans="1:13">
      <c r="A220" s="2"/>
      <c r="B220" s="2"/>
      <c r="C220" s="16"/>
      <c r="D220" s="7"/>
      <c r="E220" s="16">
        <v>50</v>
      </c>
      <c r="F220" s="16"/>
      <c r="G220" s="14" t="s">
        <v>56</v>
      </c>
      <c r="H220" s="14">
        <v>16</v>
      </c>
      <c r="I220" s="14" t="s">
        <v>57</v>
      </c>
      <c r="J220" s="14">
        <v>25</v>
      </c>
      <c r="K220" s="16"/>
      <c r="L220" s="16"/>
    </row>
    <row r="221" spans="1:13">
      <c r="A221" s="2"/>
      <c r="B221" s="2"/>
      <c r="C221" s="16"/>
      <c r="D221" s="7"/>
      <c r="E221" s="16">
        <v>0</v>
      </c>
      <c r="F221" s="16"/>
      <c r="G221" s="14" t="s">
        <v>56</v>
      </c>
      <c r="H221" s="14">
        <v>26</v>
      </c>
      <c r="I221" s="14" t="s">
        <v>57</v>
      </c>
      <c r="J221" s="14"/>
      <c r="K221" s="16"/>
      <c r="L221" s="16"/>
    </row>
    <row r="222" spans="1:13" ht="105">
      <c r="A222" s="20" t="s">
        <v>107</v>
      </c>
      <c r="B222" s="54" t="s">
        <v>505</v>
      </c>
      <c r="C222" s="22" t="s">
        <v>3</v>
      </c>
      <c r="D222" s="71">
        <v>0.2</v>
      </c>
      <c r="E222" s="37"/>
      <c r="F222" s="21"/>
      <c r="G222" s="21"/>
      <c r="H222" s="42"/>
      <c r="I222" s="42"/>
      <c r="J222" s="42"/>
      <c r="K222" s="22"/>
      <c r="L222" s="22"/>
    </row>
    <row r="223" spans="1:13" ht="61.5" customHeight="1">
      <c r="A223" s="18" t="s">
        <v>504</v>
      </c>
      <c r="B223" s="17"/>
      <c r="C223" s="18" t="s">
        <v>361</v>
      </c>
      <c r="D223" s="58">
        <v>0.03</v>
      </c>
      <c r="E223" s="38"/>
      <c r="F223" s="18" t="s">
        <v>533</v>
      </c>
      <c r="G223" s="19"/>
      <c r="H223" s="19"/>
      <c r="I223" s="19"/>
      <c r="J223" s="19" t="s">
        <v>451</v>
      </c>
      <c r="K223" s="18" t="s">
        <v>361</v>
      </c>
      <c r="L223" s="18" t="s">
        <v>167</v>
      </c>
      <c r="M223" s="67"/>
    </row>
    <row r="224" spans="1:13">
      <c r="A224" s="2"/>
      <c r="B224" s="2"/>
      <c r="C224" s="16"/>
      <c r="D224" s="7"/>
      <c r="E224" s="16">
        <v>0</v>
      </c>
      <c r="F224" s="16"/>
      <c r="G224" s="14" t="s">
        <v>56</v>
      </c>
      <c r="H224" s="14">
        <v>1</v>
      </c>
      <c r="I224" s="14" t="s">
        <v>57</v>
      </c>
      <c r="J224" s="14"/>
      <c r="K224" s="16"/>
      <c r="L224" s="16"/>
    </row>
    <row r="225" spans="1:12">
      <c r="A225" s="2"/>
      <c r="B225" s="2"/>
      <c r="C225" s="16"/>
      <c r="D225" s="7"/>
      <c r="E225" s="16">
        <v>100</v>
      </c>
      <c r="F225" s="16"/>
      <c r="G225" s="14" t="s">
        <v>56</v>
      </c>
      <c r="H225" s="14">
        <v>0</v>
      </c>
      <c r="I225" s="14" t="s">
        <v>57</v>
      </c>
      <c r="J225" s="14">
        <v>0</v>
      </c>
      <c r="K225" s="16"/>
      <c r="L225" s="16"/>
    </row>
    <row r="226" spans="1:12">
      <c r="A226" s="18" t="s">
        <v>506</v>
      </c>
      <c r="B226" s="17"/>
      <c r="C226" s="18" t="s">
        <v>362</v>
      </c>
      <c r="D226" s="58">
        <v>0.03</v>
      </c>
      <c r="E226" s="38"/>
      <c r="F226" s="18" t="s">
        <v>534</v>
      </c>
      <c r="G226" s="19"/>
      <c r="H226" s="19"/>
      <c r="I226" s="19"/>
      <c r="J226" s="19" t="s">
        <v>452</v>
      </c>
      <c r="K226" s="18" t="s">
        <v>362</v>
      </c>
      <c r="L226" s="18"/>
    </row>
    <row r="227" spans="1:12">
      <c r="A227" s="2"/>
      <c r="B227" s="2"/>
      <c r="C227" s="23"/>
      <c r="D227" s="7"/>
      <c r="E227" s="16">
        <v>0</v>
      </c>
      <c r="F227" s="16"/>
      <c r="G227" s="14"/>
      <c r="H227" s="14" t="s">
        <v>176</v>
      </c>
      <c r="I227" s="14"/>
      <c r="J227" s="14"/>
      <c r="K227" s="16"/>
      <c r="L227" s="16"/>
    </row>
    <row r="228" spans="1:12">
      <c r="A228" s="2"/>
      <c r="B228" s="2"/>
      <c r="C228" s="23"/>
      <c r="D228" s="7"/>
      <c r="E228" s="16">
        <v>100</v>
      </c>
      <c r="F228" s="16"/>
      <c r="G228" s="14"/>
      <c r="H228" s="14" t="s">
        <v>623</v>
      </c>
      <c r="I228" s="14"/>
      <c r="J228" s="14"/>
      <c r="K228" s="16"/>
      <c r="L228" s="16"/>
    </row>
    <row r="229" spans="1:12">
      <c r="A229" s="18" t="s">
        <v>507</v>
      </c>
      <c r="B229" s="17"/>
      <c r="C229" s="18" t="s">
        <v>733</v>
      </c>
      <c r="D229" s="58">
        <v>0.03</v>
      </c>
      <c r="E229" s="38"/>
      <c r="F229" s="18" t="s">
        <v>535</v>
      </c>
      <c r="G229" s="19"/>
      <c r="H229" s="19"/>
      <c r="I229" s="19"/>
      <c r="J229" s="19" t="s">
        <v>453</v>
      </c>
      <c r="K229" s="18" t="s">
        <v>733</v>
      </c>
      <c r="L229" s="18"/>
    </row>
    <row r="230" spans="1:12">
      <c r="A230" s="2"/>
      <c r="B230" s="2"/>
      <c r="C230" s="23"/>
      <c r="D230" s="7"/>
      <c r="E230" s="16">
        <v>0</v>
      </c>
      <c r="F230" s="16"/>
      <c r="G230" s="14"/>
      <c r="H230" s="14" t="s">
        <v>176</v>
      </c>
      <c r="I230" s="14"/>
      <c r="J230" s="14"/>
      <c r="K230" s="16"/>
      <c r="L230" s="16"/>
    </row>
    <row r="231" spans="1:12">
      <c r="A231" s="2"/>
      <c r="B231" s="2"/>
      <c r="C231" s="23"/>
      <c r="D231" s="7"/>
      <c r="E231" s="16">
        <v>100</v>
      </c>
      <c r="F231" s="16"/>
      <c r="G231" s="14"/>
      <c r="H231" s="14" t="s">
        <v>623</v>
      </c>
      <c r="I231" s="14"/>
      <c r="J231" s="14"/>
      <c r="K231" s="16"/>
      <c r="L231" s="16"/>
    </row>
    <row r="232" spans="1:12">
      <c r="A232" s="18" t="s">
        <v>508</v>
      </c>
      <c r="B232" s="17"/>
      <c r="C232" s="18" t="s">
        <v>363</v>
      </c>
      <c r="D232" s="58">
        <v>0.03</v>
      </c>
      <c r="E232" s="38"/>
      <c r="F232" s="18" t="s">
        <v>536</v>
      </c>
      <c r="G232" s="19"/>
      <c r="H232" s="19"/>
      <c r="I232" s="19"/>
      <c r="J232" s="19" t="s">
        <v>454</v>
      </c>
      <c r="K232" s="18" t="s">
        <v>363</v>
      </c>
      <c r="L232" s="18"/>
    </row>
    <row r="233" spans="1:12">
      <c r="A233" s="2"/>
      <c r="B233" s="2"/>
      <c r="C233" s="23"/>
      <c r="D233" s="7"/>
      <c r="E233" s="16">
        <v>0</v>
      </c>
      <c r="F233" s="16"/>
      <c r="G233" s="14"/>
      <c r="H233" s="14" t="s">
        <v>176</v>
      </c>
      <c r="I233" s="14"/>
      <c r="J233" s="14"/>
      <c r="K233" s="16"/>
      <c r="L233" s="16"/>
    </row>
    <row r="234" spans="1:12">
      <c r="A234" s="2"/>
      <c r="B234" s="2"/>
      <c r="C234" s="23"/>
      <c r="D234" s="7"/>
      <c r="E234" s="16">
        <v>100</v>
      </c>
      <c r="F234" s="16"/>
      <c r="G234" s="14"/>
      <c r="H234" s="14" t="s">
        <v>623</v>
      </c>
      <c r="I234" s="14"/>
      <c r="J234" s="14"/>
      <c r="K234" s="16"/>
      <c r="L234" s="16"/>
    </row>
    <row r="235" spans="1:12" ht="30">
      <c r="A235" s="18" t="s">
        <v>509</v>
      </c>
      <c r="B235" s="17"/>
      <c r="C235" s="18" t="s">
        <v>364</v>
      </c>
      <c r="D235" s="58">
        <v>0.06</v>
      </c>
      <c r="E235" s="38"/>
      <c r="F235" s="18" t="s">
        <v>537</v>
      </c>
      <c r="G235" s="19"/>
      <c r="H235" s="19"/>
      <c r="I235" s="19"/>
      <c r="J235" s="19" t="s">
        <v>455</v>
      </c>
      <c r="K235" s="18" t="s">
        <v>364</v>
      </c>
      <c r="L235" s="18"/>
    </row>
    <row r="236" spans="1:12">
      <c r="A236" s="2"/>
      <c r="B236" s="2"/>
      <c r="C236" s="23"/>
      <c r="D236" s="7"/>
      <c r="E236" s="16">
        <v>0</v>
      </c>
      <c r="F236" s="16"/>
      <c r="G236" s="14"/>
      <c r="H236" s="14" t="s">
        <v>365</v>
      </c>
      <c r="I236" s="14"/>
      <c r="J236" s="14"/>
      <c r="K236" s="16"/>
      <c r="L236" s="16"/>
    </row>
    <row r="237" spans="1:12">
      <c r="A237" s="2"/>
      <c r="B237" s="2"/>
      <c r="C237" s="23"/>
      <c r="D237" s="7"/>
      <c r="E237" s="16">
        <v>0</v>
      </c>
      <c r="F237" s="16"/>
      <c r="G237" s="14"/>
      <c r="H237" s="14" t="s">
        <v>366</v>
      </c>
      <c r="I237" s="14"/>
      <c r="J237" s="14"/>
      <c r="K237" s="16"/>
      <c r="L237" s="16"/>
    </row>
    <row r="238" spans="1:12">
      <c r="A238" s="2"/>
      <c r="B238" s="2"/>
      <c r="C238" s="23"/>
      <c r="D238" s="7"/>
      <c r="E238" s="16">
        <v>100</v>
      </c>
      <c r="F238" s="16"/>
      <c r="G238" s="14"/>
      <c r="H238" s="14" t="s">
        <v>379</v>
      </c>
      <c r="I238" s="14"/>
      <c r="J238" s="14"/>
      <c r="K238" s="16"/>
      <c r="L238" s="16"/>
    </row>
    <row r="239" spans="1:12">
      <c r="A239" s="18" t="s">
        <v>510</v>
      </c>
      <c r="B239" s="17"/>
      <c r="C239" s="18" t="s">
        <v>724</v>
      </c>
      <c r="D239" s="58">
        <v>0.03</v>
      </c>
      <c r="E239" s="38"/>
      <c r="F239" s="18" t="s">
        <v>538</v>
      </c>
      <c r="G239" s="19"/>
      <c r="H239" s="19"/>
      <c r="I239" s="19"/>
      <c r="J239" s="19" t="s">
        <v>456</v>
      </c>
      <c r="K239" s="18" t="s">
        <v>300</v>
      </c>
      <c r="L239" s="18"/>
    </row>
    <row r="240" spans="1:12">
      <c r="A240" s="2"/>
      <c r="B240" s="2"/>
      <c r="C240" s="23"/>
      <c r="D240" s="7"/>
      <c r="E240" s="16">
        <v>0</v>
      </c>
      <c r="F240" s="16"/>
      <c r="G240" s="14"/>
      <c r="H240" s="14" t="s">
        <v>623</v>
      </c>
      <c r="I240" s="14"/>
      <c r="J240" s="14"/>
      <c r="K240" s="16"/>
      <c r="L240" s="16"/>
    </row>
    <row r="241" spans="1:12">
      <c r="A241" s="2"/>
      <c r="B241" s="2"/>
      <c r="C241" s="23"/>
      <c r="D241" s="7"/>
      <c r="E241" s="16">
        <v>100</v>
      </c>
      <c r="F241" s="16"/>
      <c r="G241" s="14"/>
      <c r="H241" s="14" t="s">
        <v>176</v>
      </c>
      <c r="I241" s="14"/>
      <c r="J241" s="14"/>
      <c r="K241" s="16"/>
      <c r="L241" s="16"/>
    </row>
    <row r="242" spans="1:12" ht="30">
      <c r="A242" s="18" t="s">
        <v>511</v>
      </c>
      <c r="B242" s="17"/>
      <c r="C242" s="18" t="s">
        <v>168</v>
      </c>
      <c r="D242" s="58">
        <v>0.03</v>
      </c>
      <c r="E242" s="38"/>
      <c r="F242" s="18" t="s">
        <v>539</v>
      </c>
      <c r="G242" s="19"/>
      <c r="H242" s="19"/>
      <c r="I242" s="19"/>
      <c r="J242" s="19" t="s">
        <v>457</v>
      </c>
      <c r="K242" s="18" t="s">
        <v>168</v>
      </c>
      <c r="L242" s="18"/>
    </row>
    <row r="243" spans="1:12">
      <c r="A243" s="2"/>
      <c r="B243" s="2"/>
      <c r="C243" s="23"/>
      <c r="D243" s="7"/>
      <c r="E243" s="16">
        <v>0</v>
      </c>
      <c r="F243" s="16"/>
      <c r="G243" s="14"/>
      <c r="H243" s="14" t="s">
        <v>623</v>
      </c>
      <c r="I243" s="14"/>
      <c r="J243" s="14"/>
      <c r="K243" s="16"/>
      <c r="L243" s="16"/>
    </row>
    <row r="244" spans="1:12">
      <c r="A244" s="2"/>
      <c r="B244" s="2"/>
      <c r="C244" s="23"/>
      <c r="D244" s="7"/>
      <c r="E244" s="16">
        <v>100</v>
      </c>
      <c r="F244" s="16"/>
      <c r="G244" s="14"/>
      <c r="H244" s="14" t="s">
        <v>176</v>
      </c>
      <c r="I244" s="14"/>
      <c r="J244" s="14"/>
      <c r="K244" s="16"/>
      <c r="L244" s="16"/>
    </row>
    <row r="245" spans="1:12" ht="30">
      <c r="A245" s="18" t="s">
        <v>512</v>
      </c>
      <c r="B245" s="17"/>
      <c r="C245" s="18" t="s">
        <v>666</v>
      </c>
      <c r="D245" s="58">
        <v>0.03</v>
      </c>
      <c r="E245" s="38"/>
      <c r="F245" s="18" t="s">
        <v>540</v>
      </c>
      <c r="G245" s="19"/>
      <c r="H245" s="19"/>
      <c r="I245" s="19"/>
      <c r="J245" s="19" t="s">
        <v>458</v>
      </c>
      <c r="K245" s="18" t="s">
        <v>169</v>
      </c>
      <c r="L245" s="18"/>
    </row>
    <row r="246" spans="1:12">
      <c r="A246" s="2"/>
      <c r="B246" s="2"/>
      <c r="C246" s="23"/>
      <c r="D246" s="7"/>
      <c r="E246" s="16">
        <v>0</v>
      </c>
      <c r="F246" s="16"/>
      <c r="G246" s="14"/>
      <c r="H246" s="14" t="s">
        <v>176</v>
      </c>
      <c r="I246" s="14"/>
      <c r="J246" s="14"/>
      <c r="K246" s="16"/>
      <c r="L246" s="16"/>
    </row>
    <row r="247" spans="1:12">
      <c r="A247" s="2"/>
      <c r="B247" s="2"/>
      <c r="C247" s="23"/>
      <c r="D247" s="7"/>
      <c r="E247" s="16">
        <v>100</v>
      </c>
      <c r="F247" s="16"/>
      <c r="G247" s="14"/>
      <c r="H247" s="14" t="s">
        <v>623</v>
      </c>
      <c r="I247" s="14"/>
      <c r="J247" s="14"/>
      <c r="K247" s="16"/>
      <c r="L247" s="16"/>
    </row>
    <row r="248" spans="1:12" ht="30">
      <c r="A248" s="18" t="s">
        <v>513</v>
      </c>
      <c r="B248" s="17"/>
      <c r="C248" s="18" t="s">
        <v>170</v>
      </c>
      <c r="D248" s="58">
        <v>0.03</v>
      </c>
      <c r="E248" s="38"/>
      <c r="F248" s="18" t="s">
        <v>541</v>
      </c>
      <c r="G248" s="19"/>
      <c r="H248" s="19"/>
      <c r="I248" s="19"/>
      <c r="J248" s="19" t="s">
        <v>459</v>
      </c>
      <c r="K248" s="18" t="s">
        <v>170</v>
      </c>
      <c r="L248" s="18"/>
    </row>
    <row r="249" spans="1:12">
      <c r="A249" s="2"/>
      <c r="B249" s="2"/>
      <c r="C249" s="23"/>
      <c r="D249" s="7"/>
      <c r="E249" s="16">
        <v>0</v>
      </c>
      <c r="F249" s="16"/>
      <c r="G249" s="14"/>
      <c r="H249" s="14" t="s">
        <v>176</v>
      </c>
      <c r="I249" s="14"/>
      <c r="J249" s="14"/>
      <c r="K249" s="16"/>
      <c r="L249" s="16"/>
    </row>
    <row r="250" spans="1:12">
      <c r="A250" s="2"/>
      <c r="B250" s="2"/>
      <c r="C250" s="23"/>
      <c r="D250" s="7"/>
      <c r="E250" s="16">
        <v>100</v>
      </c>
      <c r="F250" s="16"/>
      <c r="G250" s="14"/>
      <c r="H250" s="14" t="s">
        <v>623</v>
      </c>
      <c r="I250" s="14"/>
      <c r="J250" s="14"/>
      <c r="K250" s="16"/>
      <c r="L250" s="16"/>
    </row>
    <row r="251" spans="1:12" ht="30">
      <c r="A251" s="18" t="s">
        <v>514</v>
      </c>
      <c r="B251" s="17"/>
      <c r="C251" s="18" t="s">
        <v>171</v>
      </c>
      <c r="D251" s="58">
        <v>0.03</v>
      </c>
      <c r="E251" s="38"/>
      <c r="F251" s="18" t="s">
        <v>542</v>
      </c>
      <c r="G251" s="19"/>
      <c r="H251" s="19"/>
      <c r="I251" s="19"/>
      <c r="J251" s="19" t="s">
        <v>460</v>
      </c>
      <c r="K251" s="18" t="s">
        <v>171</v>
      </c>
      <c r="L251" s="18"/>
    </row>
    <row r="252" spans="1:12">
      <c r="A252" s="2"/>
      <c r="B252" s="2"/>
      <c r="C252" s="23"/>
      <c r="D252" s="7"/>
      <c r="E252" s="16">
        <v>0</v>
      </c>
      <c r="F252" s="16"/>
      <c r="G252" s="14"/>
      <c r="H252" s="14" t="s">
        <v>176</v>
      </c>
      <c r="I252" s="14"/>
      <c r="J252" s="14"/>
      <c r="K252" s="16"/>
      <c r="L252" s="16"/>
    </row>
    <row r="253" spans="1:12">
      <c r="A253" s="2"/>
      <c r="B253" s="2"/>
      <c r="C253" s="23"/>
      <c r="D253" s="7"/>
      <c r="E253" s="16">
        <v>100</v>
      </c>
      <c r="F253" s="16"/>
      <c r="G253" s="14"/>
      <c r="H253" s="14" t="s">
        <v>623</v>
      </c>
      <c r="I253" s="14"/>
      <c r="J253" s="14"/>
      <c r="K253" s="16"/>
      <c r="L253" s="16"/>
    </row>
    <row r="254" spans="1:12">
      <c r="A254" s="18" t="s">
        <v>515</v>
      </c>
      <c r="B254" s="17"/>
      <c r="C254" s="18" t="s">
        <v>172</v>
      </c>
      <c r="D254" s="58">
        <v>0.03</v>
      </c>
      <c r="E254" s="38"/>
      <c r="F254" s="18" t="s">
        <v>543</v>
      </c>
      <c r="G254" s="19"/>
      <c r="H254" s="19"/>
      <c r="I254" s="19"/>
      <c r="J254" s="19" t="s">
        <v>461</v>
      </c>
      <c r="K254" s="18" t="s">
        <v>172</v>
      </c>
      <c r="L254" s="18"/>
    </row>
    <row r="255" spans="1:12">
      <c r="A255" s="2"/>
      <c r="B255" s="2"/>
      <c r="C255" s="23"/>
      <c r="D255" s="7"/>
      <c r="E255" s="16">
        <v>0</v>
      </c>
      <c r="F255" s="16"/>
      <c r="G255" s="14"/>
      <c r="H255" s="14" t="s">
        <v>176</v>
      </c>
      <c r="I255" s="14"/>
      <c r="J255" s="14"/>
      <c r="K255" s="23"/>
      <c r="L255" s="16"/>
    </row>
    <row r="256" spans="1:12">
      <c r="A256" s="2"/>
      <c r="B256" s="2"/>
      <c r="C256" s="23"/>
      <c r="D256" s="7"/>
      <c r="E256" s="16">
        <v>100</v>
      </c>
      <c r="F256" s="16"/>
      <c r="G256" s="14"/>
      <c r="H256" s="14" t="s">
        <v>623</v>
      </c>
      <c r="I256" s="14"/>
      <c r="J256" s="14"/>
      <c r="K256" s="23"/>
      <c r="L256" s="16"/>
    </row>
    <row r="257" spans="1:12" ht="64.5" customHeight="1">
      <c r="A257" s="18" t="s">
        <v>516</v>
      </c>
      <c r="B257" s="17"/>
      <c r="C257" s="18" t="s">
        <v>173</v>
      </c>
      <c r="D257" s="58">
        <v>0.02</v>
      </c>
      <c r="E257" s="38"/>
      <c r="F257" s="18" t="s">
        <v>544</v>
      </c>
      <c r="G257" s="19"/>
      <c r="H257" s="19"/>
      <c r="I257" s="19"/>
      <c r="J257" s="19" t="s">
        <v>462</v>
      </c>
      <c r="K257" s="18" t="s">
        <v>173</v>
      </c>
      <c r="L257" s="18" t="s">
        <v>29</v>
      </c>
    </row>
    <row r="258" spans="1:12" s="35" customFormat="1">
      <c r="A258" s="24"/>
      <c r="B258" s="24"/>
      <c r="C258" s="23"/>
      <c r="D258" s="70"/>
      <c r="E258" s="23">
        <v>0</v>
      </c>
      <c r="F258" s="23"/>
      <c r="G258" s="14" t="s">
        <v>56</v>
      </c>
      <c r="H258" s="14">
        <v>0</v>
      </c>
      <c r="I258" s="14" t="s">
        <v>57</v>
      </c>
      <c r="J258" s="14">
        <v>1</v>
      </c>
      <c r="K258" s="23" t="s">
        <v>292</v>
      </c>
      <c r="L258" s="23"/>
    </row>
    <row r="259" spans="1:12">
      <c r="A259" s="2"/>
      <c r="B259" s="2"/>
      <c r="C259" s="23"/>
      <c r="D259" s="7"/>
      <c r="E259" s="16">
        <v>50</v>
      </c>
      <c r="F259" s="16"/>
      <c r="G259" s="14" t="s">
        <v>56</v>
      </c>
      <c r="H259" s="14">
        <v>2</v>
      </c>
      <c r="I259" s="14" t="s">
        <v>57</v>
      </c>
      <c r="J259" s="14">
        <v>5</v>
      </c>
      <c r="K259" s="16"/>
      <c r="L259" s="16"/>
    </row>
    <row r="260" spans="1:12">
      <c r="A260" s="2"/>
      <c r="B260" s="2"/>
      <c r="C260" s="23"/>
      <c r="D260" s="7"/>
      <c r="E260" s="16">
        <v>100</v>
      </c>
      <c r="F260" s="16"/>
      <c r="G260" s="14" t="s">
        <v>56</v>
      </c>
      <c r="H260" s="14">
        <v>6</v>
      </c>
      <c r="I260" s="14" t="s">
        <v>57</v>
      </c>
      <c r="J260" s="14"/>
      <c r="K260" s="16"/>
      <c r="L260" s="16"/>
    </row>
    <row r="261" spans="1:12" ht="45">
      <c r="A261" s="18" t="s">
        <v>517</v>
      </c>
      <c r="B261" s="17"/>
      <c r="C261" s="18" t="s">
        <v>301</v>
      </c>
      <c r="D261" s="58">
        <v>0.03</v>
      </c>
      <c r="E261" s="38"/>
      <c r="F261" s="18" t="s">
        <v>545</v>
      </c>
      <c r="G261" s="19"/>
      <c r="H261" s="19"/>
      <c r="I261" s="19"/>
      <c r="J261" s="19" t="s">
        <v>463</v>
      </c>
      <c r="K261" s="18" t="s">
        <v>301</v>
      </c>
      <c r="L261" s="18"/>
    </row>
    <row r="262" spans="1:12">
      <c r="A262" s="2"/>
      <c r="B262" s="2"/>
      <c r="C262" s="23"/>
      <c r="D262" s="7"/>
      <c r="E262" s="16">
        <v>0</v>
      </c>
      <c r="F262" s="16"/>
      <c r="G262" s="14"/>
      <c r="H262" s="14" t="s">
        <v>176</v>
      </c>
      <c r="I262" s="14"/>
      <c r="J262" s="14"/>
      <c r="K262" s="16"/>
      <c r="L262" s="16"/>
    </row>
    <row r="263" spans="1:12">
      <c r="A263" s="2"/>
      <c r="B263" s="2"/>
      <c r="C263" s="23"/>
      <c r="D263" s="7"/>
      <c r="E263" s="16">
        <v>100</v>
      </c>
      <c r="F263" s="16"/>
      <c r="G263" s="14"/>
      <c r="H263" s="14" t="s">
        <v>623</v>
      </c>
      <c r="I263" s="14"/>
      <c r="J263" s="14"/>
      <c r="K263" s="16"/>
      <c r="L263" s="16"/>
    </row>
    <row r="264" spans="1:12" ht="57.75" customHeight="1">
      <c r="A264" s="18" t="s">
        <v>518</v>
      </c>
      <c r="B264" s="17"/>
      <c r="C264" s="18" t="s">
        <v>367</v>
      </c>
      <c r="D264" s="58">
        <v>0.03</v>
      </c>
      <c r="E264" s="38"/>
      <c r="F264" s="18" t="s">
        <v>546</v>
      </c>
      <c r="G264" s="19"/>
      <c r="H264" s="19"/>
      <c r="I264" s="19"/>
      <c r="J264" s="19" t="s">
        <v>464</v>
      </c>
      <c r="K264" s="18" t="s">
        <v>367</v>
      </c>
      <c r="L264" s="18"/>
    </row>
    <row r="265" spans="1:12" ht="18" customHeight="1">
      <c r="A265" s="2"/>
      <c r="B265" s="2"/>
      <c r="C265" s="16"/>
      <c r="D265" s="7"/>
      <c r="E265" s="16">
        <v>0</v>
      </c>
      <c r="F265" s="16"/>
      <c r="G265" s="14"/>
      <c r="H265" s="14" t="s">
        <v>176</v>
      </c>
      <c r="I265" s="14"/>
      <c r="J265" s="14"/>
      <c r="K265" s="16"/>
      <c r="L265" s="16"/>
    </row>
    <row r="266" spans="1:12" ht="16.5" customHeight="1">
      <c r="A266" s="2"/>
      <c r="B266" s="2"/>
      <c r="C266" s="16"/>
      <c r="D266" s="7"/>
      <c r="E266" s="16">
        <v>100</v>
      </c>
      <c r="F266" s="16"/>
      <c r="G266" s="14"/>
      <c r="H266" s="14" t="s">
        <v>623</v>
      </c>
      <c r="I266" s="14"/>
      <c r="J266" s="14"/>
      <c r="K266" s="16"/>
      <c r="L266" s="16"/>
    </row>
    <row r="267" spans="1:12" ht="45">
      <c r="A267" s="18" t="s">
        <v>519</v>
      </c>
      <c r="B267" s="17"/>
      <c r="C267" s="18" t="s">
        <v>687</v>
      </c>
      <c r="D267" s="58">
        <v>0.06</v>
      </c>
      <c r="E267" s="38"/>
      <c r="F267" s="18" t="s">
        <v>548</v>
      </c>
      <c r="G267" s="19"/>
      <c r="H267" s="19"/>
      <c r="I267" s="19"/>
      <c r="J267" s="19" t="s">
        <v>465</v>
      </c>
      <c r="K267" s="18" t="s">
        <v>306</v>
      </c>
      <c r="L267" s="18"/>
    </row>
    <row r="268" spans="1:12">
      <c r="A268" s="18"/>
      <c r="B268" s="17"/>
      <c r="C268" s="18"/>
      <c r="D268" s="58"/>
      <c r="E268" s="18"/>
      <c r="F268" s="18"/>
      <c r="G268" s="19"/>
      <c r="H268" s="19"/>
      <c r="I268" s="19"/>
      <c r="J268" s="43" t="s">
        <v>14</v>
      </c>
      <c r="K268" s="18" t="s">
        <v>292</v>
      </c>
      <c r="L268" s="18"/>
    </row>
    <row r="269" spans="1:12" ht="30.75" customHeight="1">
      <c r="A269" s="2"/>
      <c r="B269" s="2"/>
      <c r="C269" s="16"/>
      <c r="D269" s="7"/>
      <c r="E269" s="16">
        <v>0</v>
      </c>
      <c r="F269" s="16"/>
      <c r="G269" s="14" t="s">
        <v>633</v>
      </c>
      <c r="H269" s="14">
        <v>2</v>
      </c>
      <c r="I269" s="14"/>
      <c r="J269" s="14"/>
      <c r="K269" s="16"/>
      <c r="L269" s="16"/>
    </row>
    <row r="270" spans="1:12" ht="46.5" customHeight="1">
      <c r="A270" s="2"/>
      <c r="B270" s="2"/>
      <c r="C270" s="2"/>
      <c r="D270" s="7"/>
      <c r="E270" s="16">
        <v>100</v>
      </c>
      <c r="F270" s="16"/>
      <c r="G270" s="14" t="s">
        <v>635</v>
      </c>
      <c r="H270" s="14">
        <v>2</v>
      </c>
      <c r="I270" s="14"/>
      <c r="J270" s="14"/>
      <c r="K270" s="16"/>
      <c r="L270" s="16"/>
    </row>
    <row r="271" spans="1:12" ht="121.5" customHeight="1">
      <c r="A271" s="18" t="s">
        <v>520</v>
      </c>
      <c r="B271" s="17"/>
      <c r="C271" s="17" t="s">
        <v>311</v>
      </c>
      <c r="D271" s="58">
        <v>0.03</v>
      </c>
      <c r="E271" s="38"/>
      <c r="F271" s="18" t="s">
        <v>547</v>
      </c>
      <c r="G271" s="43"/>
      <c r="H271" s="43"/>
      <c r="I271" s="43"/>
      <c r="J271" s="43" t="s">
        <v>466</v>
      </c>
      <c r="K271" s="17" t="s">
        <v>307</v>
      </c>
      <c r="L271" s="17"/>
    </row>
    <row r="272" spans="1:12" s="35" customFormat="1" ht="46.5" customHeight="1">
      <c r="A272" s="24"/>
      <c r="B272" s="24"/>
      <c r="C272" s="24"/>
      <c r="D272" s="70"/>
      <c r="E272" s="16">
        <v>0</v>
      </c>
      <c r="F272" s="24"/>
      <c r="G272" s="11" t="s">
        <v>56</v>
      </c>
      <c r="H272" s="11">
        <v>0</v>
      </c>
      <c r="I272" s="11" t="s">
        <v>57</v>
      </c>
      <c r="J272" s="11">
        <v>0.4</v>
      </c>
      <c r="K272" s="24" t="s">
        <v>292</v>
      </c>
      <c r="L272" s="24"/>
    </row>
    <row r="273" spans="1:12" ht="46.5" customHeight="1">
      <c r="A273" s="2"/>
      <c r="B273" s="2"/>
      <c r="C273" s="2"/>
      <c r="D273" s="7"/>
      <c r="E273" s="16">
        <v>100</v>
      </c>
      <c r="F273" s="16"/>
      <c r="G273" s="14" t="s">
        <v>56</v>
      </c>
      <c r="H273" s="14">
        <v>0.5</v>
      </c>
      <c r="I273" s="14" t="s">
        <v>57</v>
      </c>
      <c r="J273" s="14"/>
      <c r="K273" s="16"/>
      <c r="L273" s="16"/>
    </row>
    <row r="274" spans="1:12" ht="30">
      <c r="A274" s="18" t="s">
        <v>521</v>
      </c>
      <c r="B274" s="17"/>
      <c r="C274" s="18" t="s">
        <v>308</v>
      </c>
      <c r="D274" s="58">
        <v>0.04</v>
      </c>
      <c r="E274" s="38"/>
      <c r="F274" s="18" t="s">
        <v>549</v>
      </c>
      <c r="G274" s="19"/>
      <c r="H274" s="19"/>
      <c r="I274" s="19"/>
      <c r="J274" s="19" t="s">
        <v>467</v>
      </c>
      <c r="K274" s="18" t="s">
        <v>308</v>
      </c>
      <c r="L274" s="18"/>
    </row>
    <row r="275" spans="1:12">
      <c r="A275" s="2"/>
      <c r="B275" s="2"/>
      <c r="C275" s="16"/>
      <c r="D275" s="7"/>
      <c r="E275" s="16">
        <v>0</v>
      </c>
      <c r="F275" s="16"/>
      <c r="G275" s="14"/>
      <c r="H275" s="14" t="s">
        <v>176</v>
      </c>
      <c r="I275" s="14"/>
      <c r="J275" s="14"/>
      <c r="K275" s="16"/>
      <c r="L275" s="16"/>
    </row>
    <row r="276" spans="1:12">
      <c r="A276" s="2"/>
      <c r="B276" s="2"/>
      <c r="C276" s="16"/>
      <c r="D276" s="7"/>
      <c r="E276" s="16">
        <v>100</v>
      </c>
      <c r="F276" s="16"/>
      <c r="G276" s="14"/>
      <c r="H276" s="14" t="s">
        <v>623</v>
      </c>
      <c r="I276" s="14"/>
      <c r="J276" s="14"/>
      <c r="K276" s="16"/>
      <c r="L276" s="16"/>
    </row>
    <row r="277" spans="1:12" ht="30">
      <c r="A277" s="18" t="s">
        <v>522</v>
      </c>
      <c r="B277" s="17"/>
      <c r="C277" s="18" t="s">
        <v>309</v>
      </c>
      <c r="D277" s="58">
        <v>0.04</v>
      </c>
      <c r="E277" s="38"/>
      <c r="F277" s="18" t="s">
        <v>550</v>
      </c>
      <c r="G277" s="19"/>
      <c r="H277" s="19"/>
      <c r="I277" s="19"/>
      <c r="J277" s="19" t="s">
        <v>468</v>
      </c>
      <c r="K277" s="18" t="s">
        <v>309</v>
      </c>
      <c r="L277" s="18"/>
    </row>
    <row r="278" spans="1:12">
      <c r="A278" s="2"/>
      <c r="B278" s="2"/>
      <c r="C278" s="16"/>
      <c r="D278" s="7"/>
      <c r="E278" s="16">
        <v>0</v>
      </c>
      <c r="F278" s="16"/>
      <c r="G278" s="14"/>
      <c r="H278" s="14" t="s">
        <v>176</v>
      </c>
      <c r="I278" s="14"/>
      <c r="J278" s="14"/>
      <c r="K278" s="16"/>
      <c r="L278" s="16"/>
    </row>
    <row r="279" spans="1:12">
      <c r="A279" s="2"/>
      <c r="B279" s="2"/>
      <c r="C279" s="16"/>
      <c r="D279" s="7"/>
      <c r="E279" s="16">
        <v>100</v>
      </c>
      <c r="F279" s="16"/>
      <c r="G279" s="14"/>
      <c r="H279" s="14" t="s">
        <v>623</v>
      </c>
      <c r="I279" s="14"/>
      <c r="J279" s="14"/>
      <c r="K279" s="16"/>
      <c r="L279" s="16"/>
    </row>
    <row r="280" spans="1:12" ht="34.5" customHeight="1">
      <c r="A280" s="18" t="s">
        <v>523</v>
      </c>
      <c r="B280" s="17"/>
      <c r="C280" s="18" t="s">
        <v>310</v>
      </c>
      <c r="D280" s="58">
        <v>0.03</v>
      </c>
      <c r="E280" s="38"/>
      <c r="F280" s="18" t="s">
        <v>551</v>
      </c>
      <c r="G280" s="19"/>
      <c r="H280" s="19"/>
      <c r="I280" s="19"/>
      <c r="J280" s="19" t="s">
        <v>469</v>
      </c>
      <c r="K280" s="18" t="s">
        <v>310</v>
      </c>
      <c r="L280" s="18"/>
    </row>
    <row r="281" spans="1:12">
      <c r="A281" s="2"/>
      <c r="B281" s="2"/>
      <c r="C281" s="16"/>
      <c r="D281" s="7"/>
      <c r="E281" s="16">
        <v>0</v>
      </c>
      <c r="F281" s="16"/>
      <c r="G281" s="14"/>
      <c r="H281" s="14" t="s">
        <v>176</v>
      </c>
      <c r="I281" s="14"/>
      <c r="J281" s="14"/>
      <c r="K281" s="16"/>
      <c r="L281" s="16"/>
    </row>
    <row r="282" spans="1:12" ht="17.25" customHeight="1">
      <c r="A282" s="2"/>
      <c r="B282" s="2"/>
      <c r="C282" s="16"/>
      <c r="D282" s="7"/>
      <c r="E282" s="16">
        <v>100</v>
      </c>
      <c r="F282" s="16"/>
      <c r="G282" s="14"/>
      <c r="H282" s="14" t="s">
        <v>623</v>
      </c>
      <c r="I282" s="14"/>
      <c r="J282" s="14"/>
      <c r="K282" s="16"/>
      <c r="L282" s="16"/>
    </row>
    <row r="283" spans="1:12" ht="30">
      <c r="A283" s="18" t="s">
        <v>524</v>
      </c>
      <c r="B283" s="17"/>
      <c r="C283" s="18" t="s">
        <v>667</v>
      </c>
      <c r="D283" s="58">
        <v>0.03</v>
      </c>
      <c r="E283" s="38">
        <f>IF(H283&lt;='Методика оценки'!J285,'Методика оценки'!E285,IF('Методика оценки'!H286&lt;=H283&lt;='Методика оценки'!J286,'Методика оценки'!E286,IF(H283&gt;='Методика оценки'!H287,'Методика оценки'!E287,'Методика оценки'!E286)))</f>
        <v>0</v>
      </c>
      <c r="F283" s="18" t="s">
        <v>688</v>
      </c>
      <c r="G283" s="19"/>
      <c r="H283" s="19"/>
      <c r="I283" s="19"/>
      <c r="J283" s="19" t="s">
        <v>470</v>
      </c>
      <c r="K283" s="18" t="s">
        <v>368</v>
      </c>
      <c r="L283" s="18"/>
    </row>
    <row r="284" spans="1:12">
      <c r="A284" s="18"/>
      <c r="B284" s="17"/>
      <c r="C284" s="18"/>
      <c r="D284" s="58"/>
      <c r="E284" s="38"/>
      <c r="F284" s="18"/>
      <c r="G284" s="19"/>
      <c r="H284" s="19"/>
      <c r="I284" s="19"/>
      <c r="J284" s="19" t="s">
        <v>14</v>
      </c>
      <c r="K284" s="18" t="s">
        <v>292</v>
      </c>
      <c r="L284" s="18" t="s">
        <v>29</v>
      </c>
    </row>
    <row r="285" spans="1:12">
      <c r="A285" s="2"/>
      <c r="B285" s="2"/>
      <c r="C285" s="16"/>
      <c r="D285" s="7"/>
      <c r="E285" s="16">
        <v>0</v>
      </c>
      <c r="F285" s="16"/>
      <c r="G285" s="14" t="s">
        <v>56</v>
      </c>
      <c r="H285" s="14">
        <v>0</v>
      </c>
      <c r="I285" s="14" t="s">
        <v>57</v>
      </c>
      <c r="J285" s="14">
        <v>35</v>
      </c>
      <c r="K285" s="16"/>
      <c r="L285" s="16"/>
    </row>
    <row r="286" spans="1:12">
      <c r="A286" s="2"/>
      <c r="B286" s="2"/>
      <c r="C286" s="16"/>
      <c r="D286" s="7"/>
      <c r="E286" s="16">
        <v>50</v>
      </c>
      <c r="F286" s="16"/>
      <c r="G286" s="14" t="s">
        <v>56</v>
      </c>
      <c r="H286" s="14">
        <v>36</v>
      </c>
      <c r="I286" s="14" t="s">
        <v>57</v>
      </c>
      <c r="J286" s="14">
        <v>70</v>
      </c>
      <c r="K286" s="16"/>
      <c r="L286" s="16"/>
    </row>
    <row r="287" spans="1:12">
      <c r="A287" s="2"/>
      <c r="B287" s="2"/>
      <c r="C287" s="16"/>
      <c r="D287" s="7"/>
      <c r="E287" s="16">
        <v>100</v>
      </c>
      <c r="F287" s="16"/>
      <c r="G287" s="14" t="s">
        <v>56</v>
      </c>
      <c r="H287" s="14">
        <v>71</v>
      </c>
      <c r="I287" s="14" t="s">
        <v>57</v>
      </c>
      <c r="J287" s="14">
        <v>100</v>
      </c>
      <c r="K287" s="16"/>
      <c r="L287" s="16"/>
    </row>
    <row r="288" spans="1:12" ht="30">
      <c r="A288" s="18" t="s">
        <v>525</v>
      </c>
      <c r="B288" s="17"/>
      <c r="C288" s="18" t="s">
        <v>369</v>
      </c>
      <c r="D288" s="58">
        <v>0.03</v>
      </c>
      <c r="E288" s="38"/>
      <c r="F288" s="18" t="s">
        <v>552</v>
      </c>
      <c r="G288" s="19"/>
      <c r="H288" s="19"/>
      <c r="I288" s="19"/>
      <c r="J288" s="19" t="s">
        <v>471</v>
      </c>
      <c r="K288" s="18" t="s">
        <v>369</v>
      </c>
      <c r="L288" s="18"/>
    </row>
    <row r="289" spans="1:12">
      <c r="A289" s="2"/>
      <c r="B289" s="2"/>
      <c r="C289" s="16"/>
      <c r="D289" s="7"/>
      <c r="E289" s="16">
        <v>0</v>
      </c>
      <c r="F289" s="16"/>
      <c r="G289" s="14"/>
      <c r="H289" s="14" t="s">
        <v>176</v>
      </c>
      <c r="I289" s="14"/>
      <c r="J289" s="14"/>
      <c r="K289" s="16"/>
      <c r="L289" s="16"/>
    </row>
    <row r="290" spans="1:12">
      <c r="A290" s="2"/>
      <c r="B290" s="2"/>
      <c r="C290" s="16"/>
      <c r="D290" s="7"/>
      <c r="E290" s="16">
        <v>100</v>
      </c>
      <c r="F290" s="16"/>
      <c r="G290" s="14"/>
      <c r="H290" s="14" t="s">
        <v>623</v>
      </c>
      <c r="I290" s="14"/>
      <c r="J290" s="14"/>
      <c r="K290" s="16"/>
      <c r="L290" s="16"/>
    </row>
    <row r="291" spans="1:12" ht="30">
      <c r="A291" s="18" t="s">
        <v>526</v>
      </c>
      <c r="B291" s="17"/>
      <c r="C291" s="18" t="s">
        <v>370</v>
      </c>
      <c r="D291" s="58">
        <v>0.03</v>
      </c>
      <c r="E291" s="38"/>
      <c r="F291" s="18" t="s">
        <v>553</v>
      </c>
      <c r="G291" s="19"/>
      <c r="H291" s="19"/>
      <c r="I291" s="19"/>
      <c r="J291" s="19" t="s">
        <v>472</v>
      </c>
      <c r="K291" s="18" t="s">
        <v>370</v>
      </c>
      <c r="L291" s="18"/>
    </row>
    <row r="292" spans="1:12">
      <c r="A292" s="2"/>
      <c r="B292" s="2"/>
      <c r="C292" s="16"/>
      <c r="D292" s="7"/>
      <c r="E292" s="16">
        <v>0</v>
      </c>
      <c r="F292" s="16"/>
      <c r="G292" s="14"/>
      <c r="H292" s="14" t="s">
        <v>176</v>
      </c>
      <c r="I292" s="14"/>
      <c r="J292" s="14"/>
      <c r="K292" s="16"/>
      <c r="L292" s="16"/>
    </row>
    <row r="293" spans="1:12">
      <c r="A293" s="2"/>
      <c r="B293" s="2"/>
      <c r="C293" s="16"/>
      <c r="D293" s="7"/>
      <c r="E293" s="16">
        <v>100</v>
      </c>
      <c r="F293" s="16"/>
      <c r="G293" s="14"/>
      <c r="H293" s="14" t="s">
        <v>623</v>
      </c>
      <c r="I293" s="14"/>
      <c r="J293" s="14"/>
      <c r="K293" s="16"/>
      <c r="L293" s="16"/>
    </row>
    <row r="294" spans="1:12" ht="34.5" customHeight="1">
      <c r="A294" s="18" t="s">
        <v>527</v>
      </c>
      <c r="B294" s="17"/>
      <c r="C294" s="18" t="s">
        <v>371</v>
      </c>
      <c r="D294" s="58">
        <v>0.03</v>
      </c>
      <c r="E294" s="38">
        <f>IF(H294='Методика оценки'!H295,'Методика оценки'!E295,IF(H294='Методика оценки'!H296,'Методика оценки'!E296,'Методика оценки'!E295))</f>
        <v>0</v>
      </c>
      <c r="F294" s="18" t="s">
        <v>554</v>
      </c>
      <c r="G294" s="19"/>
      <c r="H294" s="19"/>
      <c r="I294" s="19"/>
      <c r="J294" s="19" t="s">
        <v>473</v>
      </c>
      <c r="K294" s="18" t="s">
        <v>371</v>
      </c>
      <c r="L294" s="18"/>
    </row>
    <row r="295" spans="1:12" ht="15" customHeight="1">
      <c r="A295" s="2"/>
      <c r="B295" s="2"/>
      <c r="C295" s="16"/>
      <c r="D295" s="7"/>
      <c r="E295" s="16">
        <v>0</v>
      </c>
      <c r="F295" s="16"/>
      <c r="G295" s="14"/>
      <c r="H295" s="14" t="s">
        <v>176</v>
      </c>
      <c r="I295" s="14"/>
      <c r="J295" s="14"/>
      <c r="K295" s="16"/>
      <c r="L295" s="16"/>
    </row>
    <row r="296" spans="1:12" ht="15" customHeight="1">
      <c r="A296" s="2"/>
      <c r="B296" s="2"/>
      <c r="C296" s="16"/>
      <c r="D296" s="7"/>
      <c r="E296" s="16">
        <v>100</v>
      </c>
      <c r="F296" s="16"/>
      <c r="G296" s="14"/>
      <c r="H296" s="14" t="s">
        <v>623</v>
      </c>
      <c r="I296" s="14"/>
      <c r="J296" s="14"/>
      <c r="K296" s="16"/>
      <c r="L296" s="16"/>
    </row>
    <row r="297" spans="1:12" ht="45">
      <c r="A297" s="18" t="s">
        <v>528</v>
      </c>
      <c r="B297" s="17"/>
      <c r="C297" s="18" t="s">
        <v>174</v>
      </c>
      <c r="D297" s="58">
        <v>0.03</v>
      </c>
      <c r="E297" s="38"/>
      <c r="F297" s="18" t="s">
        <v>555</v>
      </c>
      <c r="G297" s="19"/>
      <c r="H297" s="19"/>
      <c r="I297" s="19"/>
      <c r="J297" s="19" t="s">
        <v>474</v>
      </c>
      <c r="K297" s="18" t="s">
        <v>174</v>
      </c>
      <c r="L297" s="18"/>
    </row>
    <row r="298" spans="1:12">
      <c r="A298" s="2"/>
      <c r="B298" s="2"/>
      <c r="C298" s="16"/>
      <c r="D298" s="7"/>
      <c r="E298" s="16">
        <v>0</v>
      </c>
      <c r="F298" s="16"/>
      <c r="G298" s="14"/>
      <c r="H298" s="14" t="s">
        <v>176</v>
      </c>
      <c r="I298" s="14"/>
      <c r="J298" s="14"/>
      <c r="K298" s="16"/>
      <c r="L298" s="16"/>
    </row>
    <row r="299" spans="1:12">
      <c r="A299" s="2"/>
      <c r="B299" s="2"/>
      <c r="C299" s="16"/>
      <c r="D299" s="7"/>
      <c r="E299" s="16">
        <v>100</v>
      </c>
      <c r="F299" s="16"/>
      <c r="G299" s="14"/>
      <c r="H299" s="14" t="s">
        <v>623</v>
      </c>
      <c r="I299" s="14"/>
      <c r="J299" s="14"/>
      <c r="K299" s="16"/>
      <c r="L299" s="16"/>
    </row>
    <row r="300" spans="1:12" ht="45">
      <c r="A300" s="18" t="s">
        <v>529</v>
      </c>
      <c r="B300" s="17"/>
      <c r="C300" s="18" t="s">
        <v>175</v>
      </c>
      <c r="D300" s="58">
        <v>0.03</v>
      </c>
      <c r="E300" s="38"/>
      <c r="F300" s="18" t="s">
        <v>556</v>
      </c>
      <c r="G300" s="19"/>
      <c r="H300" s="19"/>
      <c r="I300" s="19"/>
      <c r="J300" s="19" t="s">
        <v>475</v>
      </c>
      <c r="K300" s="18" t="s">
        <v>175</v>
      </c>
      <c r="L300" s="18"/>
    </row>
    <row r="301" spans="1:12">
      <c r="A301" s="2"/>
      <c r="B301" s="2"/>
      <c r="C301" s="16"/>
      <c r="D301" s="7"/>
      <c r="E301" s="16">
        <v>0</v>
      </c>
      <c r="F301" s="16"/>
      <c r="G301" s="14"/>
      <c r="H301" s="14" t="s">
        <v>176</v>
      </c>
      <c r="I301" s="14"/>
      <c r="J301" s="14"/>
      <c r="K301" s="16"/>
      <c r="L301" s="16"/>
    </row>
    <row r="302" spans="1:12" collapsed="1">
      <c r="A302" s="2"/>
      <c r="B302" s="2"/>
      <c r="C302" s="16"/>
      <c r="D302" s="7"/>
      <c r="E302" s="16">
        <v>100</v>
      </c>
      <c r="F302" s="16"/>
      <c r="G302" s="14"/>
      <c r="H302" s="14" t="s">
        <v>623</v>
      </c>
      <c r="I302" s="14"/>
      <c r="J302" s="14"/>
      <c r="K302" s="16"/>
      <c r="L302" s="16"/>
    </row>
    <row r="303" spans="1:12" ht="99.75" hidden="1" customHeight="1" outlineLevel="1">
      <c r="A303" s="47"/>
      <c r="B303" s="46"/>
      <c r="C303" s="47" t="s">
        <v>312</v>
      </c>
      <c r="D303" s="69"/>
      <c r="E303" s="47"/>
      <c r="F303" s="47"/>
      <c r="G303" s="50"/>
      <c r="H303" s="50"/>
      <c r="I303" s="50"/>
      <c r="J303" s="50"/>
      <c r="K303" s="49" t="s">
        <v>312</v>
      </c>
      <c r="L303" s="47"/>
    </row>
    <row r="304" spans="1:12" ht="15.75" hidden="1" customHeight="1" outlineLevel="1">
      <c r="A304" s="2"/>
      <c r="B304" s="2"/>
      <c r="C304" s="16"/>
      <c r="D304" s="7"/>
      <c r="E304" s="16">
        <v>0</v>
      </c>
      <c r="F304" s="16"/>
      <c r="G304" s="14" t="s">
        <v>56</v>
      </c>
      <c r="H304" s="14">
        <v>6</v>
      </c>
      <c r="I304" s="14" t="s">
        <v>57</v>
      </c>
      <c r="J304" s="14"/>
      <c r="K304" s="16"/>
      <c r="L304" s="16"/>
    </row>
    <row r="305" spans="1:12" ht="15.75" hidden="1" customHeight="1" outlineLevel="1">
      <c r="A305" s="2"/>
      <c r="B305" s="2"/>
      <c r="C305" s="16"/>
      <c r="D305" s="7"/>
      <c r="E305" s="16">
        <v>50</v>
      </c>
      <c r="F305" s="16"/>
      <c r="G305" s="14" t="s">
        <v>56</v>
      </c>
      <c r="H305" s="14">
        <v>2</v>
      </c>
      <c r="I305" s="14" t="s">
        <v>57</v>
      </c>
      <c r="J305" s="14">
        <v>5</v>
      </c>
      <c r="K305" s="16"/>
      <c r="L305" s="16"/>
    </row>
    <row r="306" spans="1:12" ht="15.75" hidden="1" customHeight="1" outlineLevel="1">
      <c r="A306" s="2"/>
      <c r="B306" s="2"/>
      <c r="C306" s="16"/>
      <c r="D306" s="7"/>
      <c r="E306" s="16">
        <v>100</v>
      </c>
      <c r="F306" s="16"/>
      <c r="G306" s="14" t="s">
        <v>56</v>
      </c>
      <c r="H306" s="14">
        <v>0</v>
      </c>
      <c r="I306" s="14" t="s">
        <v>57</v>
      </c>
      <c r="J306" s="14">
        <v>1</v>
      </c>
      <c r="K306" s="16"/>
      <c r="L306" s="16"/>
    </row>
    <row r="307" spans="1:12" ht="60">
      <c r="A307" s="18" t="s">
        <v>530</v>
      </c>
      <c r="B307" s="17"/>
      <c r="C307" s="18" t="s">
        <v>313</v>
      </c>
      <c r="D307" s="58">
        <v>0.06</v>
      </c>
      <c r="E307" s="38"/>
      <c r="F307" s="18" t="s">
        <v>557</v>
      </c>
      <c r="G307" s="19"/>
      <c r="H307" s="19"/>
      <c r="I307" s="19"/>
      <c r="J307" s="19" t="s">
        <v>476</v>
      </c>
      <c r="K307" s="18" t="s">
        <v>313</v>
      </c>
      <c r="L307" s="18"/>
    </row>
    <row r="308" spans="1:12">
      <c r="A308" s="2"/>
      <c r="B308" s="2"/>
      <c r="C308" s="16"/>
      <c r="D308" s="7"/>
      <c r="E308" s="16">
        <v>0</v>
      </c>
      <c r="F308" s="16"/>
      <c r="G308" s="14"/>
      <c r="H308" s="14" t="s">
        <v>382</v>
      </c>
      <c r="I308" s="14"/>
      <c r="J308" s="14"/>
      <c r="K308" s="16"/>
      <c r="L308" s="16"/>
    </row>
    <row r="309" spans="1:12">
      <c r="A309" s="2"/>
      <c r="B309" s="2"/>
      <c r="C309" s="16"/>
      <c r="D309" s="7"/>
      <c r="E309" s="16">
        <v>50</v>
      </c>
      <c r="F309" s="16"/>
      <c r="G309" s="14"/>
      <c r="H309" s="14" t="s">
        <v>383</v>
      </c>
      <c r="I309" s="14"/>
      <c r="J309" s="14"/>
      <c r="K309" s="16"/>
      <c r="L309" s="16"/>
    </row>
    <row r="310" spans="1:12">
      <c r="A310" s="2"/>
      <c r="B310" s="2"/>
      <c r="C310" s="16"/>
      <c r="D310" s="7"/>
      <c r="E310" s="16">
        <v>75</v>
      </c>
      <c r="F310" s="16"/>
      <c r="G310" s="14"/>
      <c r="H310" s="14" t="s">
        <v>380</v>
      </c>
      <c r="I310" s="14"/>
      <c r="J310" s="14"/>
      <c r="K310" s="16"/>
      <c r="L310" s="16"/>
    </row>
    <row r="311" spans="1:12">
      <c r="A311" s="2"/>
      <c r="B311" s="2"/>
      <c r="C311" s="16"/>
      <c r="D311" s="7"/>
      <c r="E311" s="16">
        <v>100</v>
      </c>
      <c r="F311" s="16"/>
      <c r="G311" s="14"/>
      <c r="H311" s="14" t="s">
        <v>381</v>
      </c>
      <c r="I311" s="14"/>
      <c r="J311" s="14"/>
      <c r="K311" s="16"/>
      <c r="L311" s="16"/>
    </row>
    <row r="312" spans="1:12" ht="90.75" customHeight="1">
      <c r="A312" s="18" t="s">
        <v>531</v>
      </c>
      <c r="B312" s="17"/>
      <c r="C312" s="18" t="s">
        <v>730</v>
      </c>
      <c r="D312" s="58">
        <v>0.06</v>
      </c>
      <c r="E312" s="38"/>
      <c r="F312" s="18" t="s">
        <v>558</v>
      </c>
      <c r="G312" s="19"/>
      <c r="H312" s="19"/>
      <c r="I312" s="19"/>
      <c r="J312" s="19" t="s">
        <v>477</v>
      </c>
      <c r="K312" s="18" t="s">
        <v>314</v>
      </c>
      <c r="L312" s="18"/>
    </row>
    <row r="313" spans="1:12" ht="15.75" customHeight="1">
      <c r="A313" s="2"/>
      <c r="B313" s="2"/>
      <c r="C313" s="23"/>
      <c r="D313" s="7"/>
      <c r="E313" s="16">
        <v>0</v>
      </c>
      <c r="F313" s="16"/>
      <c r="G313" s="14"/>
      <c r="H313" s="14" t="s">
        <v>382</v>
      </c>
      <c r="I313" s="14"/>
      <c r="J313" s="14"/>
      <c r="K313" s="16"/>
      <c r="L313" s="16"/>
    </row>
    <row r="314" spans="1:12">
      <c r="A314" s="2"/>
      <c r="B314" s="2"/>
      <c r="C314" s="16"/>
      <c r="D314" s="7"/>
      <c r="E314" s="16">
        <v>50</v>
      </c>
      <c r="F314" s="16"/>
      <c r="G314" s="14"/>
      <c r="H314" s="14" t="s">
        <v>383</v>
      </c>
      <c r="I314" s="14"/>
      <c r="J314" s="14"/>
      <c r="K314" s="16"/>
      <c r="L314" s="16"/>
    </row>
    <row r="315" spans="1:12">
      <c r="A315" s="2"/>
      <c r="B315" s="2"/>
      <c r="C315" s="16"/>
      <c r="D315" s="7"/>
      <c r="E315" s="16">
        <v>75</v>
      </c>
      <c r="F315" s="16"/>
      <c r="G315" s="14"/>
      <c r="H315" s="14" t="s">
        <v>380</v>
      </c>
      <c r="I315" s="14"/>
      <c r="J315" s="14"/>
      <c r="K315" s="16"/>
      <c r="L315" s="16"/>
    </row>
    <row r="316" spans="1:12">
      <c r="A316" s="2"/>
      <c r="B316" s="2"/>
      <c r="C316" s="16"/>
      <c r="D316" s="7"/>
      <c r="E316" s="16">
        <v>100</v>
      </c>
      <c r="F316" s="16"/>
      <c r="G316" s="14"/>
      <c r="H316" s="14" t="s">
        <v>381</v>
      </c>
      <c r="I316" s="14"/>
      <c r="J316" s="14"/>
      <c r="K316" s="16"/>
      <c r="L316" s="16"/>
    </row>
    <row r="317" spans="1:12" ht="60">
      <c r="A317" s="18" t="s">
        <v>532</v>
      </c>
      <c r="B317" s="18"/>
      <c r="C317" s="18" t="s">
        <v>668</v>
      </c>
      <c r="D317" s="58">
        <v>0.06</v>
      </c>
      <c r="E317" s="38">
        <f>IF(H317='Методика оценки'!H318,'Методика оценки'!E318,IF(H317='Методика оценки'!H319,'Методика оценки'!E319,IF(H317='Методика оценки'!H320,'Методика оценки'!E320,IF(H317='Методика оценки'!H321,'Методика оценки'!E321,'Методика оценки'!C320))))</f>
        <v>0</v>
      </c>
      <c r="F317" s="18" t="s">
        <v>559</v>
      </c>
      <c r="G317" s="19"/>
      <c r="H317" s="19"/>
      <c r="I317" s="19"/>
      <c r="J317" s="19" t="s">
        <v>478</v>
      </c>
      <c r="K317" s="18" t="s">
        <v>128</v>
      </c>
      <c r="L317" s="18"/>
    </row>
    <row r="318" spans="1:12">
      <c r="A318" s="2"/>
      <c r="B318" s="2"/>
      <c r="C318" s="16"/>
      <c r="D318" s="7"/>
      <c r="E318" s="16">
        <v>0</v>
      </c>
      <c r="F318" s="16"/>
      <c r="G318" s="14"/>
      <c r="H318" s="14" t="s">
        <v>382</v>
      </c>
      <c r="I318" s="14"/>
      <c r="J318" s="14"/>
      <c r="K318" s="16"/>
      <c r="L318" s="16"/>
    </row>
    <row r="319" spans="1:12">
      <c r="A319" s="2"/>
      <c r="B319" s="2"/>
      <c r="C319" s="16"/>
      <c r="D319" s="7"/>
      <c r="E319" s="16">
        <v>50</v>
      </c>
      <c r="F319" s="16"/>
      <c r="G319" s="14"/>
      <c r="H319" s="14" t="s">
        <v>383</v>
      </c>
      <c r="I319" s="14"/>
      <c r="J319" s="14"/>
      <c r="K319" s="16"/>
      <c r="L319" s="16"/>
    </row>
    <row r="320" spans="1:12">
      <c r="A320" s="2"/>
      <c r="B320" s="2"/>
      <c r="C320" s="16"/>
      <c r="D320" s="7"/>
      <c r="E320" s="16">
        <v>75</v>
      </c>
      <c r="F320" s="16"/>
      <c r="G320" s="14"/>
      <c r="H320" s="14" t="s">
        <v>380</v>
      </c>
      <c r="I320" s="14"/>
      <c r="J320" s="14"/>
      <c r="K320" s="16"/>
      <c r="L320" s="16"/>
    </row>
    <row r="321" spans="1:13">
      <c r="A321" s="2"/>
      <c r="B321" s="2"/>
      <c r="C321" s="16"/>
      <c r="D321" s="7"/>
      <c r="E321" s="16">
        <v>100</v>
      </c>
      <c r="F321" s="16"/>
      <c r="G321" s="14"/>
      <c r="H321" s="14" t="s">
        <v>381</v>
      </c>
      <c r="I321" s="14"/>
      <c r="J321" s="14"/>
      <c r="K321" s="16"/>
      <c r="L321" s="16"/>
    </row>
    <row r="322" spans="1:13" ht="30">
      <c r="A322" s="20" t="s">
        <v>108</v>
      </c>
      <c r="B322" s="22" t="s">
        <v>111</v>
      </c>
      <c r="C322" s="22" t="s">
        <v>3</v>
      </c>
      <c r="D322" s="71">
        <v>0.05</v>
      </c>
      <c r="E322" s="37"/>
      <c r="F322" s="21"/>
      <c r="G322" s="21"/>
      <c r="H322" s="42"/>
      <c r="I322" s="42"/>
      <c r="J322" s="42"/>
      <c r="K322" s="22"/>
      <c r="L322" s="22"/>
    </row>
    <row r="323" spans="1:13" ht="105">
      <c r="A323" s="17" t="s">
        <v>560</v>
      </c>
      <c r="B323" s="17"/>
      <c r="C323" s="18" t="s">
        <v>669</v>
      </c>
      <c r="D323" s="58">
        <v>0.25</v>
      </c>
      <c r="E323" s="38"/>
      <c r="F323" s="18" t="s">
        <v>561</v>
      </c>
      <c r="G323" s="19"/>
      <c r="H323" s="19"/>
      <c r="I323" s="19"/>
      <c r="J323" s="19" t="s">
        <v>479</v>
      </c>
      <c r="K323" s="18" t="s">
        <v>232</v>
      </c>
      <c r="L323" s="18"/>
      <c r="M323" s="67"/>
    </row>
    <row r="324" spans="1:13" ht="45">
      <c r="A324" s="17"/>
      <c r="B324" s="17"/>
      <c r="C324" s="18"/>
      <c r="D324" s="38"/>
      <c r="E324" s="18"/>
      <c r="F324" s="18"/>
      <c r="G324" s="19"/>
      <c r="H324" s="19"/>
      <c r="I324" s="19"/>
      <c r="J324" s="19" t="s">
        <v>480</v>
      </c>
      <c r="K324" s="18" t="s">
        <v>233</v>
      </c>
      <c r="L324" s="18"/>
    </row>
    <row r="325" spans="1:13">
      <c r="A325" s="2"/>
      <c r="B325" s="2"/>
      <c r="C325" s="16"/>
      <c r="D325" s="7"/>
      <c r="E325" s="16">
        <v>0</v>
      </c>
      <c r="F325" s="16"/>
      <c r="G325" s="14" t="s">
        <v>633</v>
      </c>
      <c r="H325" s="14">
        <v>1</v>
      </c>
      <c r="I325" s="14"/>
      <c r="J325" s="14"/>
      <c r="K325" s="16"/>
      <c r="L325" s="16"/>
    </row>
    <row r="326" spans="1:13">
      <c r="A326" s="2"/>
      <c r="B326" s="2"/>
      <c r="C326" s="16"/>
      <c r="D326" s="7"/>
      <c r="E326" s="16">
        <v>100</v>
      </c>
      <c r="F326" s="16"/>
      <c r="G326" s="14" t="s">
        <v>634</v>
      </c>
      <c r="H326" s="14">
        <v>1</v>
      </c>
      <c r="I326" s="14"/>
      <c r="J326" s="14"/>
      <c r="K326" s="16"/>
      <c r="L326" s="16"/>
    </row>
    <row r="327" spans="1:13" ht="75">
      <c r="A327" s="17" t="s">
        <v>562</v>
      </c>
      <c r="B327" s="17"/>
      <c r="C327" s="18" t="s">
        <v>670</v>
      </c>
      <c r="D327" s="58">
        <v>0.25</v>
      </c>
      <c r="E327" s="38"/>
      <c r="F327" s="18" t="s">
        <v>565</v>
      </c>
      <c r="G327" s="19"/>
      <c r="H327" s="19">
        <v>0.9</v>
      </c>
      <c r="I327" s="19"/>
      <c r="J327" s="19" t="s">
        <v>481</v>
      </c>
      <c r="K327" s="18" t="s">
        <v>317</v>
      </c>
      <c r="L327" s="18"/>
    </row>
    <row r="328" spans="1:13" ht="45">
      <c r="A328" s="17"/>
      <c r="B328" s="17"/>
      <c r="C328" s="17"/>
      <c r="D328" s="38"/>
      <c r="E328" s="18"/>
      <c r="F328" s="18"/>
      <c r="G328" s="19"/>
      <c r="H328" s="19"/>
      <c r="I328" s="19"/>
      <c r="J328" s="19" t="s">
        <v>482</v>
      </c>
      <c r="K328" s="18" t="s">
        <v>234</v>
      </c>
      <c r="L328" s="18"/>
    </row>
    <row r="329" spans="1:13">
      <c r="A329" s="2"/>
      <c r="B329" s="2"/>
      <c r="C329" s="16"/>
      <c r="D329" s="7"/>
      <c r="E329" s="16">
        <v>100</v>
      </c>
      <c r="F329" s="16"/>
      <c r="G329" s="14" t="s">
        <v>633</v>
      </c>
      <c r="H329" s="14">
        <v>1</v>
      </c>
      <c r="I329" s="14"/>
      <c r="J329" s="14"/>
      <c r="K329" s="16"/>
      <c r="L329" s="16"/>
    </row>
    <row r="330" spans="1:13">
      <c r="A330" s="2"/>
      <c r="B330" s="2"/>
      <c r="C330" s="16"/>
      <c r="D330" s="7"/>
      <c r="E330" s="16">
        <v>0</v>
      </c>
      <c r="F330" s="16"/>
      <c r="G330" s="14" t="s">
        <v>634</v>
      </c>
      <c r="H330" s="14">
        <v>1</v>
      </c>
      <c r="I330" s="14"/>
      <c r="J330" s="14"/>
      <c r="K330" s="16"/>
      <c r="L330" s="16"/>
    </row>
    <row r="331" spans="1:13" ht="45">
      <c r="A331" s="17" t="s">
        <v>563</v>
      </c>
      <c r="B331" s="17"/>
      <c r="C331" s="17" t="s">
        <v>315</v>
      </c>
      <c r="D331" s="58">
        <v>0.25</v>
      </c>
      <c r="E331" s="38"/>
      <c r="F331" s="17" t="s">
        <v>566</v>
      </c>
      <c r="G331" s="17"/>
      <c r="H331" s="81"/>
      <c r="I331" s="17"/>
      <c r="J331" s="19" t="s">
        <v>483</v>
      </c>
      <c r="K331" s="17" t="s">
        <v>345</v>
      </c>
      <c r="L331" s="17"/>
    </row>
    <row r="332" spans="1:13" ht="45">
      <c r="A332" s="2"/>
      <c r="B332" s="2"/>
      <c r="C332" s="16"/>
      <c r="D332" s="7"/>
      <c r="E332" s="16">
        <v>0</v>
      </c>
      <c r="F332" s="16"/>
      <c r="G332" s="14" t="s">
        <v>56</v>
      </c>
      <c r="H332" s="14">
        <v>0</v>
      </c>
      <c r="I332" s="14" t="s">
        <v>57</v>
      </c>
      <c r="J332" s="14">
        <v>1500</v>
      </c>
      <c r="K332" s="16" t="s">
        <v>346</v>
      </c>
      <c r="L332" s="56" t="s">
        <v>374</v>
      </c>
    </row>
    <row r="333" spans="1:13" ht="45">
      <c r="A333" s="2"/>
      <c r="B333" s="2"/>
      <c r="C333" s="16"/>
      <c r="D333" s="7"/>
      <c r="E333" s="16">
        <v>50</v>
      </c>
      <c r="F333" s="16"/>
      <c r="G333" s="14" t="s">
        <v>56</v>
      </c>
      <c r="H333" s="14">
        <v>1501</v>
      </c>
      <c r="I333" s="14" t="s">
        <v>57</v>
      </c>
      <c r="J333" s="14">
        <v>3000</v>
      </c>
      <c r="K333" s="16" t="s">
        <v>347</v>
      </c>
      <c r="L333" s="56" t="s">
        <v>373</v>
      </c>
    </row>
    <row r="334" spans="1:13" ht="30">
      <c r="A334" s="2"/>
      <c r="B334" s="2"/>
      <c r="C334" s="16"/>
      <c r="D334" s="7"/>
      <c r="E334" s="16">
        <v>100</v>
      </c>
      <c r="F334" s="16"/>
      <c r="G334" s="14" t="s">
        <v>56</v>
      </c>
      <c r="H334" s="14">
        <v>3001</v>
      </c>
      <c r="I334" s="14" t="s">
        <v>57</v>
      </c>
      <c r="J334" s="14"/>
      <c r="K334" s="56" t="s">
        <v>372</v>
      </c>
      <c r="L334" s="56" t="s">
        <v>375</v>
      </c>
    </row>
    <row r="335" spans="1:13" ht="30">
      <c r="A335" s="17" t="s">
        <v>564</v>
      </c>
      <c r="B335" s="17"/>
      <c r="C335" s="17" t="s">
        <v>316</v>
      </c>
      <c r="D335" s="58">
        <v>0.25</v>
      </c>
      <c r="E335" s="38"/>
      <c r="F335" s="17" t="s">
        <v>567</v>
      </c>
      <c r="G335" s="17"/>
      <c r="H335" s="17"/>
      <c r="I335" s="17"/>
      <c r="J335" s="19" t="s">
        <v>484</v>
      </c>
      <c r="K335" s="17" t="s">
        <v>344</v>
      </c>
      <c r="L335" s="17"/>
    </row>
    <row r="336" spans="1:13">
      <c r="A336" s="2"/>
      <c r="B336" s="2"/>
      <c r="C336" s="16"/>
      <c r="D336" s="7"/>
      <c r="E336" s="16">
        <v>0</v>
      </c>
      <c r="F336" s="16"/>
      <c r="G336" s="14" t="s">
        <v>56</v>
      </c>
      <c r="H336" s="14">
        <v>0</v>
      </c>
      <c r="I336" s="14" t="s">
        <v>57</v>
      </c>
      <c r="J336" s="14">
        <v>3000</v>
      </c>
      <c r="K336" s="56"/>
      <c r="L336" s="16"/>
    </row>
    <row r="337" spans="1:13">
      <c r="A337" s="2"/>
      <c r="B337" s="2"/>
      <c r="C337" s="16"/>
      <c r="D337" s="7"/>
      <c r="E337" s="16">
        <v>50</v>
      </c>
      <c r="F337" s="16"/>
      <c r="G337" s="14" t="s">
        <v>56</v>
      </c>
      <c r="H337" s="14">
        <v>3001</v>
      </c>
      <c r="I337" s="14" t="s">
        <v>57</v>
      </c>
      <c r="J337" s="14">
        <v>6000</v>
      </c>
      <c r="K337" s="56"/>
      <c r="L337" s="16"/>
    </row>
    <row r="338" spans="1:13">
      <c r="A338" s="24"/>
      <c r="B338" s="24"/>
      <c r="C338" s="24"/>
      <c r="D338" s="72"/>
      <c r="E338" s="82">
        <v>100</v>
      </c>
      <c r="F338" s="24"/>
      <c r="G338" s="14" t="s">
        <v>56</v>
      </c>
      <c r="H338" s="14">
        <v>6001</v>
      </c>
      <c r="I338" s="14" t="s">
        <v>57</v>
      </c>
      <c r="J338" s="14"/>
      <c r="K338" s="24"/>
      <c r="L338" s="24"/>
    </row>
    <row r="339" spans="1:13">
      <c r="A339" s="2"/>
      <c r="B339" s="2"/>
      <c r="C339" s="16"/>
      <c r="D339" s="7"/>
      <c r="E339" s="16"/>
      <c r="F339" s="16"/>
      <c r="G339" s="14"/>
      <c r="H339" s="14"/>
      <c r="I339" s="14"/>
      <c r="J339" s="14"/>
      <c r="K339" s="16"/>
      <c r="L339" s="16"/>
    </row>
    <row r="340" spans="1:13">
      <c r="A340" s="2"/>
      <c r="B340" s="2"/>
      <c r="C340" s="16"/>
      <c r="D340" s="7"/>
      <c r="E340" s="16"/>
      <c r="F340" s="16"/>
      <c r="G340" s="14"/>
      <c r="H340" s="14"/>
      <c r="I340" s="14"/>
      <c r="J340" s="14"/>
      <c r="K340" s="16"/>
      <c r="L340" s="16"/>
    </row>
    <row r="341" spans="1:13" ht="30">
      <c r="A341" s="20" t="s">
        <v>109</v>
      </c>
      <c r="B341" s="22" t="s">
        <v>112</v>
      </c>
      <c r="C341" s="22" t="s">
        <v>3</v>
      </c>
      <c r="D341" s="71">
        <v>0.1</v>
      </c>
      <c r="E341" s="37"/>
      <c r="F341" s="21"/>
      <c r="G341" s="21"/>
      <c r="H341" s="42"/>
      <c r="I341" s="42"/>
      <c r="J341" s="42"/>
      <c r="K341" s="22"/>
      <c r="L341" s="22"/>
    </row>
    <row r="342" spans="1:13" ht="64.5" customHeight="1">
      <c r="A342" s="17" t="s">
        <v>568</v>
      </c>
      <c r="B342" s="17"/>
      <c r="C342" s="18" t="s">
        <v>671</v>
      </c>
      <c r="D342" s="58">
        <v>0.05</v>
      </c>
      <c r="E342" s="38"/>
      <c r="F342" s="17" t="s">
        <v>579</v>
      </c>
      <c r="G342" s="19"/>
      <c r="H342" s="19"/>
      <c r="I342" s="19"/>
      <c r="J342" s="19" t="s">
        <v>485</v>
      </c>
      <c r="K342" s="18" t="s">
        <v>326</v>
      </c>
      <c r="L342" s="18"/>
      <c r="M342" s="67"/>
    </row>
    <row r="343" spans="1:13">
      <c r="A343" s="2"/>
      <c r="B343" s="2"/>
      <c r="C343" s="23"/>
      <c r="D343" s="7"/>
      <c r="E343" s="16">
        <v>0</v>
      </c>
      <c r="F343" s="16"/>
      <c r="G343" s="14"/>
      <c r="H343" s="14" t="s">
        <v>176</v>
      </c>
      <c r="I343" s="14"/>
      <c r="J343" s="14"/>
      <c r="K343" s="16"/>
      <c r="L343" s="16"/>
    </row>
    <row r="344" spans="1:13">
      <c r="A344" s="2"/>
      <c r="B344" s="2"/>
      <c r="C344" s="23"/>
      <c r="D344" s="7"/>
      <c r="E344" s="16">
        <v>100</v>
      </c>
      <c r="F344" s="16"/>
      <c r="G344" s="14"/>
      <c r="H344" s="14" t="s">
        <v>623</v>
      </c>
      <c r="I344" s="14"/>
      <c r="J344" s="14"/>
      <c r="K344" s="16"/>
      <c r="L344" s="16"/>
    </row>
    <row r="345" spans="1:13" ht="60">
      <c r="A345" s="17" t="s">
        <v>569</v>
      </c>
      <c r="B345" s="17"/>
      <c r="C345" s="18" t="s">
        <v>672</v>
      </c>
      <c r="D345" s="58">
        <v>0.05</v>
      </c>
      <c r="E345" s="58"/>
      <c r="F345" s="17" t="s">
        <v>580</v>
      </c>
      <c r="G345" s="19"/>
      <c r="H345" s="58"/>
      <c r="I345" s="19"/>
      <c r="J345" s="19" t="s">
        <v>486</v>
      </c>
      <c r="K345" s="18" t="s">
        <v>592</v>
      </c>
      <c r="L345" s="18"/>
    </row>
    <row r="346" spans="1:13">
      <c r="A346" s="57" t="s">
        <v>699</v>
      </c>
      <c r="B346" s="2"/>
      <c r="C346" s="23"/>
      <c r="D346" s="7"/>
      <c r="E346" s="57"/>
      <c r="F346" s="16"/>
      <c r="G346" s="14"/>
      <c r="H346" s="55"/>
      <c r="I346" s="14"/>
      <c r="J346" s="14" t="s">
        <v>689</v>
      </c>
      <c r="K346" s="16" t="s">
        <v>318</v>
      </c>
      <c r="L346" s="16"/>
    </row>
    <row r="347" spans="1:13">
      <c r="A347" s="2"/>
      <c r="B347" s="2"/>
      <c r="C347" s="23"/>
      <c r="D347" s="7"/>
      <c r="E347" s="16">
        <v>0</v>
      </c>
      <c r="F347" s="16"/>
      <c r="G347" s="14"/>
      <c r="H347" s="14" t="s">
        <v>176</v>
      </c>
      <c r="I347" s="14"/>
      <c r="J347" s="14"/>
      <c r="K347" s="16"/>
      <c r="L347" s="16"/>
    </row>
    <row r="348" spans="1:13">
      <c r="A348" s="2"/>
      <c r="B348" s="2"/>
      <c r="C348" s="23"/>
      <c r="D348" s="7"/>
      <c r="E348" s="16">
        <v>20</v>
      </c>
      <c r="F348" s="16"/>
      <c r="G348" s="14"/>
      <c r="H348" s="14" t="s">
        <v>623</v>
      </c>
      <c r="I348" s="14"/>
      <c r="J348" s="14"/>
      <c r="K348" s="16"/>
      <c r="L348" s="16"/>
    </row>
    <row r="349" spans="1:13">
      <c r="A349" s="57" t="s">
        <v>700</v>
      </c>
      <c r="B349" s="2"/>
      <c r="C349" s="23"/>
      <c r="D349" s="7"/>
      <c r="E349" s="57"/>
      <c r="F349" s="16"/>
      <c r="G349" s="14"/>
      <c r="H349" s="55"/>
      <c r="I349" s="14"/>
      <c r="J349" s="14" t="s">
        <v>690</v>
      </c>
      <c r="K349" s="16" t="s">
        <v>319</v>
      </c>
      <c r="L349" s="16"/>
    </row>
    <row r="350" spans="1:13">
      <c r="A350" s="2"/>
      <c r="B350" s="2"/>
      <c r="C350" s="23"/>
      <c r="D350" s="7"/>
      <c r="E350" s="23">
        <v>0</v>
      </c>
      <c r="F350" s="16"/>
      <c r="G350" s="14"/>
      <c r="H350" s="14" t="s">
        <v>176</v>
      </c>
      <c r="I350" s="14"/>
      <c r="J350" s="14"/>
      <c r="K350" s="16"/>
      <c r="L350" s="16"/>
    </row>
    <row r="351" spans="1:13">
      <c r="A351" s="2"/>
      <c r="B351" s="2"/>
      <c r="C351" s="23"/>
      <c r="D351" s="7"/>
      <c r="E351" s="23">
        <v>20</v>
      </c>
      <c r="F351" s="16"/>
      <c r="G351" s="14"/>
      <c r="H351" s="14" t="s">
        <v>623</v>
      </c>
      <c r="I351" s="14"/>
      <c r="J351" s="14"/>
      <c r="K351" s="16"/>
      <c r="L351" s="16"/>
    </row>
    <row r="352" spans="1:13">
      <c r="A352" s="57" t="s">
        <v>701</v>
      </c>
      <c r="B352" s="2"/>
      <c r="C352" s="23"/>
      <c r="D352" s="7"/>
      <c r="E352" s="57"/>
      <c r="F352" s="16"/>
      <c r="G352" s="14"/>
      <c r="H352" s="55"/>
      <c r="I352" s="14"/>
      <c r="J352" s="14" t="s">
        <v>691</v>
      </c>
      <c r="K352" s="16" t="s">
        <v>320</v>
      </c>
      <c r="L352" s="16"/>
    </row>
    <row r="353" spans="1:12">
      <c r="A353" s="2"/>
      <c r="B353" s="2"/>
      <c r="C353" s="23"/>
      <c r="D353" s="7"/>
      <c r="E353" s="23">
        <v>0</v>
      </c>
      <c r="F353" s="16"/>
      <c r="G353" s="14"/>
      <c r="H353" s="14" t="s">
        <v>176</v>
      </c>
      <c r="I353" s="14"/>
      <c r="J353" s="14"/>
      <c r="K353" s="16"/>
      <c r="L353" s="16"/>
    </row>
    <row r="354" spans="1:12">
      <c r="A354" s="2"/>
      <c r="B354" s="2"/>
      <c r="C354" s="23"/>
      <c r="D354" s="7"/>
      <c r="E354" s="23">
        <v>20</v>
      </c>
      <c r="F354" s="16"/>
      <c r="G354" s="14"/>
      <c r="H354" s="14" t="s">
        <v>623</v>
      </c>
      <c r="I354" s="14"/>
      <c r="J354" s="14"/>
      <c r="K354" s="16"/>
      <c r="L354" s="16"/>
    </row>
    <row r="355" spans="1:12">
      <c r="A355" s="57" t="s">
        <v>702</v>
      </c>
      <c r="B355" s="2"/>
      <c r="C355" s="23"/>
      <c r="D355" s="7"/>
      <c r="E355" s="57"/>
      <c r="F355" s="16"/>
      <c r="G355" s="14"/>
      <c r="H355" s="55"/>
      <c r="I355" s="14"/>
      <c r="J355" s="14" t="s">
        <v>692</v>
      </c>
      <c r="K355" s="16" t="s">
        <v>321</v>
      </c>
      <c r="L355" s="16"/>
    </row>
    <row r="356" spans="1:12">
      <c r="A356" s="2"/>
      <c r="B356" s="2"/>
      <c r="C356" s="23"/>
      <c r="D356" s="7"/>
      <c r="E356" s="23">
        <v>0</v>
      </c>
      <c r="F356" s="16"/>
      <c r="G356" s="14"/>
      <c r="H356" s="14" t="s">
        <v>176</v>
      </c>
      <c r="I356" s="14"/>
      <c r="J356" s="14"/>
      <c r="K356" s="16"/>
      <c r="L356" s="16"/>
    </row>
    <row r="357" spans="1:12">
      <c r="A357" s="2"/>
      <c r="B357" s="2"/>
      <c r="C357" s="23"/>
      <c r="D357" s="7"/>
      <c r="E357" s="23">
        <v>20</v>
      </c>
      <c r="F357" s="16"/>
      <c r="G357" s="14"/>
      <c r="H357" s="14" t="s">
        <v>623</v>
      </c>
      <c r="I357" s="14"/>
      <c r="J357" s="14"/>
      <c r="K357" s="16"/>
      <c r="L357" s="16"/>
    </row>
    <row r="358" spans="1:12" ht="30">
      <c r="A358" s="57" t="s">
        <v>703</v>
      </c>
      <c r="B358" s="2"/>
      <c r="C358" s="23"/>
      <c r="D358" s="7"/>
      <c r="E358" s="57"/>
      <c r="F358" s="16"/>
      <c r="G358" s="14"/>
      <c r="H358" s="55"/>
      <c r="I358" s="14"/>
      <c r="J358" s="14" t="s">
        <v>693</v>
      </c>
      <c r="K358" s="16" t="s">
        <v>322</v>
      </c>
      <c r="L358" s="16"/>
    </row>
    <row r="359" spans="1:12">
      <c r="A359" s="2"/>
      <c r="B359" s="2"/>
      <c r="C359" s="23"/>
      <c r="D359" s="7"/>
      <c r="E359" s="16">
        <v>0</v>
      </c>
      <c r="F359" s="16"/>
      <c r="G359" s="14"/>
      <c r="H359" s="14" t="s">
        <v>176</v>
      </c>
      <c r="I359" s="14"/>
      <c r="J359" s="14"/>
      <c r="K359" s="16"/>
      <c r="L359" s="16"/>
    </row>
    <row r="360" spans="1:12">
      <c r="A360" s="2"/>
      <c r="B360" s="2"/>
      <c r="C360" s="23"/>
      <c r="D360" s="7"/>
      <c r="E360" s="16">
        <v>20</v>
      </c>
      <c r="F360" s="16"/>
      <c r="G360" s="14"/>
      <c r="H360" s="14" t="s">
        <v>623</v>
      </c>
      <c r="I360" s="14"/>
      <c r="J360" s="14"/>
      <c r="K360" s="16"/>
      <c r="L360" s="16"/>
    </row>
    <row r="361" spans="1:12" ht="45">
      <c r="A361" s="17" t="s">
        <v>570</v>
      </c>
      <c r="B361" s="17"/>
      <c r="C361" s="18" t="s">
        <v>673</v>
      </c>
      <c r="D361" s="58">
        <v>0.1</v>
      </c>
      <c r="E361" s="38"/>
      <c r="F361" s="17" t="s">
        <v>581</v>
      </c>
      <c r="G361" s="19"/>
      <c r="H361" s="19"/>
      <c r="I361" s="19"/>
      <c r="J361" s="19" t="s">
        <v>487</v>
      </c>
      <c r="K361" s="18" t="s">
        <v>325</v>
      </c>
      <c r="L361" s="18"/>
    </row>
    <row r="362" spans="1:12">
      <c r="A362" s="2"/>
      <c r="B362" s="2"/>
      <c r="C362" s="23"/>
      <c r="D362" s="7"/>
      <c r="E362" s="16">
        <v>0</v>
      </c>
      <c r="F362" s="16"/>
      <c r="G362" s="14"/>
      <c r="H362" s="14" t="s">
        <v>176</v>
      </c>
      <c r="I362" s="14"/>
      <c r="J362" s="14"/>
      <c r="K362" s="16"/>
      <c r="L362" s="16"/>
    </row>
    <row r="363" spans="1:12">
      <c r="A363" s="2"/>
      <c r="B363" s="2"/>
      <c r="C363" s="23"/>
      <c r="D363" s="7"/>
      <c r="E363" s="16">
        <v>100</v>
      </c>
      <c r="F363" s="16"/>
      <c r="G363" s="14"/>
      <c r="H363" s="14" t="s">
        <v>623</v>
      </c>
      <c r="I363" s="14"/>
      <c r="J363" s="14"/>
      <c r="K363" s="16"/>
      <c r="L363" s="16"/>
    </row>
    <row r="364" spans="1:12" ht="45">
      <c r="A364" s="17" t="s">
        <v>571</v>
      </c>
      <c r="B364" s="17"/>
      <c r="C364" s="18" t="s">
        <v>674</v>
      </c>
      <c r="D364" s="58">
        <v>0.1</v>
      </c>
      <c r="E364" s="38">
        <f>E365+E368</f>
        <v>0</v>
      </c>
      <c r="F364" s="17" t="s">
        <v>582</v>
      </c>
      <c r="G364" s="19"/>
      <c r="H364" s="58"/>
      <c r="I364" s="19"/>
      <c r="J364" s="19" t="s">
        <v>488</v>
      </c>
      <c r="K364" s="18" t="s">
        <v>591</v>
      </c>
      <c r="L364" s="18"/>
    </row>
    <row r="365" spans="1:12">
      <c r="A365" s="57" t="s">
        <v>704</v>
      </c>
      <c r="B365" s="2"/>
      <c r="C365" s="23"/>
      <c r="D365" s="7"/>
      <c r="E365" s="57"/>
      <c r="F365" s="16"/>
      <c r="G365" s="14"/>
      <c r="H365" s="55"/>
      <c r="I365" s="14"/>
      <c r="J365" s="14" t="s">
        <v>694</v>
      </c>
      <c r="K365" s="16" t="s">
        <v>323</v>
      </c>
      <c r="L365" s="16"/>
    </row>
    <row r="366" spans="1:12">
      <c r="A366" s="2"/>
      <c r="B366" s="2"/>
      <c r="C366" s="23"/>
      <c r="D366" s="7"/>
      <c r="E366" s="16">
        <v>0</v>
      </c>
      <c r="F366" s="16"/>
      <c r="G366" s="14"/>
      <c r="H366" s="14" t="s">
        <v>176</v>
      </c>
      <c r="I366" s="14"/>
      <c r="J366" s="14"/>
      <c r="K366" s="16"/>
      <c r="L366" s="16"/>
    </row>
    <row r="367" spans="1:12">
      <c r="A367" s="2"/>
      <c r="B367" s="2"/>
      <c r="C367" s="23"/>
      <c r="D367" s="7"/>
      <c r="E367" s="16">
        <v>50</v>
      </c>
      <c r="F367" s="16"/>
      <c r="G367" s="14"/>
      <c r="H367" s="14" t="s">
        <v>623</v>
      </c>
      <c r="I367" s="14"/>
      <c r="J367" s="14"/>
      <c r="K367" s="16"/>
      <c r="L367" s="16"/>
    </row>
    <row r="368" spans="1:12">
      <c r="A368" s="57" t="s">
        <v>705</v>
      </c>
      <c r="B368" s="2"/>
      <c r="C368" s="23"/>
      <c r="D368" s="7"/>
      <c r="E368" s="57"/>
      <c r="F368" s="16"/>
      <c r="G368" s="14"/>
      <c r="H368" s="55"/>
      <c r="I368" s="14"/>
      <c r="J368" s="14" t="s">
        <v>695</v>
      </c>
      <c r="K368" s="16" t="s">
        <v>324</v>
      </c>
      <c r="L368" s="16"/>
    </row>
    <row r="369" spans="1:12">
      <c r="A369" s="2"/>
      <c r="B369" s="2"/>
      <c r="C369" s="23"/>
      <c r="D369" s="7"/>
      <c r="E369" s="16">
        <v>0</v>
      </c>
      <c r="F369" s="16"/>
      <c r="G369" s="14"/>
      <c r="H369" s="14" t="s">
        <v>176</v>
      </c>
      <c r="I369" s="14"/>
      <c r="J369" s="14"/>
      <c r="K369" s="16"/>
      <c r="L369" s="16"/>
    </row>
    <row r="370" spans="1:12">
      <c r="A370" s="2"/>
      <c r="B370" s="2"/>
      <c r="C370" s="23"/>
      <c r="D370" s="7"/>
      <c r="E370" s="16">
        <v>50</v>
      </c>
      <c r="F370" s="16"/>
      <c r="G370" s="14"/>
      <c r="H370" s="14" t="s">
        <v>623</v>
      </c>
      <c r="I370" s="14"/>
      <c r="J370" s="14"/>
      <c r="K370" s="16"/>
      <c r="L370" s="16"/>
    </row>
    <row r="371" spans="1:12" ht="78.75" customHeight="1">
      <c r="A371" s="17" t="s">
        <v>572</v>
      </c>
      <c r="B371" s="17"/>
      <c r="C371" s="18" t="s">
        <v>675</v>
      </c>
      <c r="D371" s="58">
        <v>0.1</v>
      </c>
      <c r="E371" s="38"/>
      <c r="F371" s="17" t="s">
        <v>583</v>
      </c>
      <c r="G371" s="19"/>
      <c r="H371" s="19"/>
      <c r="I371" s="19"/>
      <c r="J371" s="19" t="s">
        <v>489</v>
      </c>
      <c r="K371" s="18" t="s">
        <v>327</v>
      </c>
      <c r="L371" s="18"/>
    </row>
    <row r="372" spans="1:12" ht="17.25" customHeight="1">
      <c r="A372" s="2"/>
      <c r="B372" s="2"/>
      <c r="C372" s="23"/>
      <c r="D372" s="7"/>
      <c r="E372" s="16">
        <v>0</v>
      </c>
      <c r="F372" s="16"/>
      <c r="G372" s="14"/>
      <c r="H372" s="14" t="s">
        <v>176</v>
      </c>
      <c r="I372" s="14"/>
      <c r="J372" s="14"/>
      <c r="K372" s="16"/>
      <c r="L372" s="16"/>
    </row>
    <row r="373" spans="1:12" ht="17.25" customHeight="1">
      <c r="A373" s="2"/>
      <c r="B373" s="2"/>
      <c r="C373" s="23"/>
      <c r="D373" s="7"/>
      <c r="E373" s="16">
        <v>100</v>
      </c>
      <c r="F373" s="16"/>
      <c r="G373" s="14"/>
      <c r="H373" s="14" t="s">
        <v>623</v>
      </c>
      <c r="I373" s="14"/>
      <c r="J373" s="14"/>
      <c r="K373" s="16"/>
      <c r="L373" s="16"/>
    </row>
    <row r="374" spans="1:12" ht="90">
      <c r="A374" s="17" t="s">
        <v>573</v>
      </c>
      <c r="B374" s="17"/>
      <c r="C374" s="18" t="s">
        <v>676</v>
      </c>
      <c r="D374" s="58">
        <v>0.1</v>
      </c>
      <c r="E374" s="38"/>
      <c r="F374" s="17" t="s">
        <v>584</v>
      </c>
      <c r="G374" s="19"/>
      <c r="H374" s="19"/>
      <c r="I374" s="19"/>
      <c r="J374" s="19" t="s">
        <v>490</v>
      </c>
      <c r="K374" s="18" t="s">
        <v>328</v>
      </c>
      <c r="L374" s="18"/>
    </row>
    <row r="375" spans="1:12">
      <c r="A375" s="2"/>
      <c r="B375" s="2"/>
      <c r="C375" s="23"/>
      <c r="D375" s="7"/>
      <c r="E375" s="16">
        <v>0</v>
      </c>
      <c r="F375" s="16"/>
      <c r="G375" s="14"/>
      <c r="H375" s="14" t="s">
        <v>176</v>
      </c>
      <c r="I375" s="14"/>
      <c r="J375" s="14"/>
      <c r="K375" s="16"/>
      <c r="L375" s="16"/>
    </row>
    <row r="376" spans="1:12">
      <c r="A376" s="2"/>
      <c r="B376" s="2"/>
      <c r="C376" s="23"/>
      <c r="D376" s="7"/>
      <c r="E376" s="16">
        <v>100</v>
      </c>
      <c r="F376" s="16"/>
      <c r="G376" s="14"/>
      <c r="H376" s="14" t="s">
        <v>623</v>
      </c>
      <c r="I376" s="14"/>
      <c r="J376" s="14"/>
      <c r="K376" s="16"/>
      <c r="L376" s="16"/>
    </row>
    <row r="377" spans="1:12" ht="75">
      <c r="A377" s="17" t="s">
        <v>574</v>
      </c>
      <c r="B377" s="17"/>
      <c r="C377" s="18" t="s">
        <v>677</v>
      </c>
      <c r="D377" s="58">
        <v>0.1</v>
      </c>
      <c r="E377" s="38"/>
      <c r="F377" s="17" t="s">
        <v>585</v>
      </c>
      <c r="G377" s="19"/>
      <c r="H377" s="19"/>
      <c r="I377" s="19"/>
      <c r="J377" s="19" t="s">
        <v>491</v>
      </c>
      <c r="K377" s="18" t="s">
        <v>590</v>
      </c>
      <c r="L377" s="18"/>
    </row>
    <row r="378" spans="1:12" ht="18" customHeight="1">
      <c r="A378" s="57" t="s">
        <v>706</v>
      </c>
      <c r="B378" s="2"/>
      <c r="C378" s="23"/>
      <c r="D378" s="7"/>
      <c r="E378" s="57"/>
      <c r="F378" s="16"/>
      <c r="G378" s="14"/>
      <c r="H378" s="55"/>
      <c r="I378" s="14"/>
      <c r="J378" s="14" t="s">
        <v>696</v>
      </c>
      <c r="K378" s="16" t="s">
        <v>329</v>
      </c>
      <c r="L378" s="16"/>
    </row>
    <row r="379" spans="1:12" ht="18" customHeight="1">
      <c r="A379" s="2"/>
      <c r="B379" s="2"/>
      <c r="C379" s="23"/>
      <c r="D379" s="7"/>
      <c r="E379" s="16">
        <v>0</v>
      </c>
      <c r="F379" s="16"/>
      <c r="G379" s="14"/>
      <c r="H379" s="14" t="s">
        <v>176</v>
      </c>
      <c r="I379" s="14"/>
      <c r="J379" s="14"/>
      <c r="K379" s="16"/>
      <c r="L379" s="16"/>
    </row>
    <row r="380" spans="1:12" ht="18" customHeight="1">
      <c r="A380" s="2"/>
      <c r="B380" s="2"/>
      <c r="C380" s="23"/>
      <c r="D380" s="7"/>
      <c r="E380" s="16">
        <v>33.299999999999997</v>
      </c>
      <c r="F380" s="16"/>
      <c r="G380" s="14"/>
      <c r="H380" s="14" t="s">
        <v>623</v>
      </c>
      <c r="I380" s="14"/>
      <c r="J380" s="14"/>
      <c r="K380" s="16"/>
      <c r="L380" s="16"/>
    </row>
    <row r="381" spans="1:12" ht="18" customHeight="1">
      <c r="A381" s="57" t="s">
        <v>707</v>
      </c>
      <c r="B381" s="2"/>
      <c r="C381" s="23"/>
      <c r="D381" s="7"/>
      <c r="E381" s="57"/>
      <c r="F381" s="16"/>
      <c r="G381" s="14"/>
      <c r="H381" s="55"/>
      <c r="I381" s="14"/>
      <c r="J381" s="14" t="s">
        <v>697</v>
      </c>
      <c r="K381" s="16" t="s">
        <v>330</v>
      </c>
      <c r="L381" s="16"/>
    </row>
    <row r="382" spans="1:12" ht="18" customHeight="1">
      <c r="A382" s="2"/>
      <c r="B382" s="2"/>
      <c r="C382" s="23"/>
      <c r="D382" s="7"/>
      <c r="E382" s="16">
        <v>0</v>
      </c>
      <c r="F382" s="16"/>
      <c r="G382" s="14"/>
      <c r="H382" s="14" t="s">
        <v>176</v>
      </c>
      <c r="I382" s="14"/>
      <c r="J382" s="14"/>
      <c r="K382" s="16"/>
      <c r="L382" s="16"/>
    </row>
    <row r="383" spans="1:12" ht="18" customHeight="1">
      <c r="A383" s="2"/>
      <c r="B383" s="2"/>
      <c r="C383" s="23"/>
      <c r="D383" s="7"/>
      <c r="E383" s="16">
        <v>33.299999999999997</v>
      </c>
      <c r="F383" s="16"/>
      <c r="G383" s="14"/>
      <c r="H383" s="14" t="s">
        <v>623</v>
      </c>
      <c r="I383" s="14"/>
      <c r="J383" s="14"/>
      <c r="K383" s="16"/>
      <c r="L383" s="16"/>
    </row>
    <row r="384" spans="1:12" ht="18" customHeight="1">
      <c r="A384" s="57" t="s">
        <v>708</v>
      </c>
      <c r="B384" s="2"/>
      <c r="C384" s="23"/>
      <c r="D384" s="7"/>
      <c r="E384" s="57"/>
      <c r="F384" s="16"/>
      <c r="G384" s="14"/>
      <c r="H384" s="55"/>
      <c r="I384" s="14"/>
      <c r="J384" s="14" t="s">
        <v>698</v>
      </c>
      <c r="K384" s="16" t="s">
        <v>331</v>
      </c>
      <c r="L384" s="16"/>
    </row>
    <row r="385" spans="1:12" ht="18" customHeight="1">
      <c r="A385" s="2"/>
      <c r="B385" s="2"/>
      <c r="C385" s="23"/>
      <c r="D385" s="7"/>
      <c r="E385" s="16">
        <v>0</v>
      </c>
      <c r="F385" s="16"/>
      <c r="G385" s="14"/>
      <c r="H385" s="14" t="s">
        <v>176</v>
      </c>
      <c r="I385" s="14"/>
      <c r="J385" s="14"/>
      <c r="K385" s="16"/>
      <c r="L385" s="16"/>
    </row>
    <row r="386" spans="1:12" ht="18" customHeight="1">
      <c r="A386" s="2"/>
      <c r="B386" s="2"/>
      <c r="C386" s="23"/>
      <c r="D386" s="7"/>
      <c r="E386" s="16">
        <v>33.299999999999997</v>
      </c>
      <c r="F386" s="16"/>
      <c r="G386" s="14"/>
      <c r="H386" s="14" t="s">
        <v>623</v>
      </c>
      <c r="I386" s="14"/>
      <c r="J386" s="14"/>
      <c r="K386" s="16"/>
      <c r="L386" s="16"/>
    </row>
    <row r="387" spans="1:12" ht="75">
      <c r="A387" s="17" t="s">
        <v>575</v>
      </c>
      <c r="B387" s="17"/>
      <c r="C387" s="18" t="s">
        <v>678</v>
      </c>
      <c r="D387" s="58">
        <v>0.1</v>
      </c>
      <c r="E387" s="38"/>
      <c r="F387" s="17" t="s">
        <v>586</v>
      </c>
      <c r="G387" s="19"/>
      <c r="H387" s="19"/>
      <c r="I387" s="19"/>
      <c r="J387" s="19" t="s">
        <v>492</v>
      </c>
      <c r="K387" s="18" t="s">
        <v>332</v>
      </c>
      <c r="L387" s="18"/>
    </row>
    <row r="388" spans="1:12">
      <c r="A388" s="2"/>
      <c r="B388" s="2"/>
      <c r="C388" s="23"/>
      <c r="D388" s="7"/>
      <c r="E388" s="16">
        <v>0</v>
      </c>
      <c r="F388" s="16"/>
      <c r="G388" s="14"/>
      <c r="H388" s="14" t="s">
        <v>176</v>
      </c>
      <c r="I388" s="14"/>
      <c r="J388" s="14"/>
      <c r="K388" s="16"/>
      <c r="L388" s="16"/>
    </row>
    <row r="389" spans="1:12">
      <c r="A389" s="2"/>
      <c r="B389" s="2"/>
      <c r="C389" s="23"/>
      <c r="D389" s="7"/>
      <c r="E389" s="16">
        <v>100</v>
      </c>
      <c r="F389" s="16"/>
      <c r="G389" s="14"/>
      <c r="H389" s="14" t="s">
        <v>623</v>
      </c>
      <c r="I389" s="14"/>
      <c r="J389" s="14"/>
      <c r="K389" s="16"/>
      <c r="L389" s="16"/>
    </row>
    <row r="390" spans="1:12" ht="75">
      <c r="A390" s="17" t="s">
        <v>576</v>
      </c>
      <c r="B390" s="17"/>
      <c r="C390" s="18" t="s">
        <v>679</v>
      </c>
      <c r="D390" s="58">
        <v>0.1</v>
      </c>
      <c r="E390" s="38"/>
      <c r="F390" s="17" t="s">
        <v>587</v>
      </c>
      <c r="G390" s="19"/>
      <c r="H390" s="19"/>
      <c r="I390" s="19"/>
      <c r="J390" s="19" t="s">
        <v>493</v>
      </c>
      <c r="K390" s="18" t="s">
        <v>333</v>
      </c>
      <c r="L390" s="18"/>
    </row>
    <row r="391" spans="1:12" ht="15.75" customHeight="1">
      <c r="A391" s="2"/>
      <c r="B391" s="2"/>
      <c r="C391" s="23"/>
      <c r="D391" s="7"/>
      <c r="E391" s="16">
        <v>0</v>
      </c>
      <c r="F391" s="16"/>
      <c r="G391" s="14"/>
      <c r="H391" s="14" t="s">
        <v>176</v>
      </c>
      <c r="I391" s="14"/>
      <c r="J391" s="14"/>
      <c r="K391" s="16"/>
      <c r="L391" s="16"/>
    </row>
    <row r="392" spans="1:12">
      <c r="A392" s="2"/>
      <c r="B392" s="2"/>
      <c r="C392" s="23"/>
      <c r="D392" s="7"/>
      <c r="E392" s="16">
        <v>100</v>
      </c>
      <c r="F392" s="16"/>
      <c r="G392" s="14"/>
      <c r="H392" s="14" t="s">
        <v>623</v>
      </c>
      <c r="I392" s="14"/>
      <c r="J392" s="14"/>
      <c r="K392" s="16"/>
      <c r="L392" s="16"/>
    </row>
    <row r="393" spans="1:12" ht="64.5" customHeight="1">
      <c r="A393" s="17" t="s">
        <v>577</v>
      </c>
      <c r="B393" s="17"/>
      <c r="C393" s="18" t="s">
        <v>680</v>
      </c>
      <c r="D393" s="58">
        <v>0.1</v>
      </c>
      <c r="E393" s="38"/>
      <c r="F393" s="17" t="s">
        <v>588</v>
      </c>
      <c r="G393" s="19"/>
      <c r="H393" s="19"/>
      <c r="I393" s="19"/>
      <c r="J393" s="19" t="s">
        <v>494</v>
      </c>
      <c r="K393" s="18" t="s">
        <v>334</v>
      </c>
      <c r="L393" s="18"/>
    </row>
    <row r="394" spans="1:12" ht="16.5" customHeight="1">
      <c r="A394" s="2"/>
      <c r="B394" s="2"/>
      <c r="C394" s="23"/>
      <c r="D394" s="7"/>
      <c r="E394" s="16">
        <v>0</v>
      </c>
      <c r="F394" s="16"/>
      <c r="G394" s="14"/>
      <c r="H394" s="14" t="s">
        <v>176</v>
      </c>
      <c r="I394" s="14"/>
      <c r="J394" s="14"/>
      <c r="K394" s="16"/>
      <c r="L394" s="16"/>
    </row>
    <row r="395" spans="1:12" ht="16.5" customHeight="1">
      <c r="A395" s="2"/>
      <c r="B395" s="2"/>
      <c r="C395" s="23"/>
      <c r="D395" s="7"/>
      <c r="E395" s="16">
        <v>100</v>
      </c>
      <c r="F395" s="16"/>
      <c r="G395" s="14"/>
      <c r="H395" s="14" t="s">
        <v>623</v>
      </c>
      <c r="I395" s="14"/>
      <c r="J395" s="14"/>
      <c r="K395" s="16"/>
      <c r="L395" s="16"/>
    </row>
    <row r="396" spans="1:12" ht="45">
      <c r="A396" s="17" t="s">
        <v>578</v>
      </c>
      <c r="B396" s="17"/>
      <c r="C396" s="18" t="s">
        <v>731</v>
      </c>
      <c r="D396" s="58">
        <v>0.1</v>
      </c>
      <c r="E396" s="38"/>
      <c r="F396" s="17" t="s">
        <v>589</v>
      </c>
      <c r="G396" s="19"/>
      <c r="H396" s="19"/>
      <c r="I396" s="19"/>
      <c r="J396" s="19" t="s">
        <v>495</v>
      </c>
      <c r="K396" s="18" t="s">
        <v>376</v>
      </c>
      <c r="L396" s="18"/>
    </row>
    <row r="397" spans="1:12">
      <c r="A397" s="2"/>
      <c r="B397" s="2"/>
      <c r="C397" s="23"/>
      <c r="D397" s="7"/>
      <c r="E397" s="16">
        <v>0</v>
      </c>
      <c r="F397" s="16"/>
      <c r="G397" s="14" t="s">
        <v>56</v>
      </c>
      <c r="H397" s="14">
        <v>0</v>
      </c>
      <c r="I397" s="14" t="s">
        <v>57</v>
      </c>
      <c r="J397" s="14">
        <v>1</v>
      </c>
      <c r="K397" s="16" t="s">
        <v>336</v>
      </c>
      <c r="L397" s="16"/>
    </row>
    <row r="398" spans="1:12">
      <c r="A398" s="2"/>
      <c r="B398" s="2"/>
      <c r="C398" s="23"/>
      <c r="D398" s="7"/>
      <c r="E398" s="16">
        <v>50</v>
      </c>
      <c r="F398" s="16"/>
      <c r="G398" s="14" t="s">
        <v>56</v>
      </c>
      <c r="H398" s="14">
        <v>2</v>
      </c>
      <c r="I398" s="14" t="s">
        <v>57</v>
      </c>
      <c r="J398" s="14">
        <v>3</v>
      </c>
      <c r="K398" s="16" t="s">
        <v>337</v>
      </c>
      <c r="L398" s="16"/>
    </row>
    <row r="399" spans="1:12">
      <c r="A399" s="2"/>
      <c r="B399" s="2"/>
      <c r="C399" s="23"/>
      <c r="D399" s="7"/>
      <c r="E399" s="16">
        <v>100</v>
      </c>
      <c r="F399" s="16"/>
      <c r="G399" s="14" t="s">
        <v>56</v>
      </c>
      <c r="H399" s="14">
        <v>4</v>
      </c>
      <c r="I399" s="14" t="s">
        <v>57</v>
      </c>
      <c r="J399" s="14"/>
      <c r="K399" s="16" t="s">
        <v>338</v>
      </c>
      <c r="L399" s="16"/>
    </row>
    <row r="400" spans="1:12">
      <c r="A400" s="2"/>
      <c r="B400" s="2"/>
      <c r="C400" s="23"/>
      <c r="D400" s="7"/>
      <c r="E400" s="16"/>
      <c r="F400" s="16"/>
      <c r="G400" s="14"/>
      <c r="H400" s="14"/>
      <c r="I400" s="14"/>
      <c r="J400" s="14"/>
      <c r="K400" s="16" t="s">
        <v>339</v>
      </c>
      <c r="L400" s="16"/>
    </row>
    <row r="401" spans="1:13" ht="30">
      <c r="A401" s="2"/>
      <c r="B401" s="2"/>
      <c r="C401" s="23"/>
      <c r="D401" s="7"/>
      <c r="E401" s="16"/>
      <c r="F401" s="16"/>
      <c r="G401" s="14"/>
      <c r="H401" s="14"/>
      <c r="I401" s="14"/>
      <c r="J401" s="14"/>
      <c r="K401" s="16" t="s">
        <v>340</v>
      </c>
      <c r="L401" s="16"/>
    </row>
    <row r="402" spans="1:13" ht="30">
      <c r="A402" s="2"/>
      <c r="B402" s="2"/>
      <c r="C402" s="23"/>
      <c r="D402" s="7"/>
      <c r="E402" s="16"/>
      <c r="F402" s="16"/>
      <c r="G402" s="14"/>
      <c r="H402" s="14"/>
      <c r="I402" s="14"/>
      <c r="J402" s="14"/>
      <c r="K402" s="16" t="s">
        <v>341</v>
      </c>
      <c r="L402" s="16"/>
    </row>
    <row r="403" spans="1:13" ht="30">
      <c r="A403" s="2"/>
      <c r="B403" s="2"/>
      <c r="C403" s="23"/>
      <c r="D403" s="7"/>
      <c r="E403" s="16"/>
      <c r="F403" s="16"/>
      <c r="G403" s="14"/>
      <c r="H403" s="14"/>
      <c r="I403" s="14"/>
      <c r="J403" s="14"/>
      <c r="K403" s="16" t="s">
        <v>342</v>
      </c>
      <c r="L403" s="16"/>
    </row>
    <row r="404" spans="1:13">
      <c r="A404" s="2"/>
      <c r="B404" s="2"/>
      <c r="C404" s="23"/>
      <c r="D404" s="7"/>
      <c r="E404" s="16"/>
      <c r="F404" s="16"/>
      <c r="G404" s="14"/>
      <c r="H404" s="14"/>
      <c r="I404" s="14"/>
      <c r="J404" s="14"/>
      <c r="K404" s="16" t="s">
        <v>343</v>
      </c>
      <c r="L404" s="16"/>
    </row>
    <row r="405" spans="1:13" ht="32.25" customHeight="1">
      <c r="A405" s="20" t="s">
        <v>110</v>
      </c>
      <c r="B405" s="22" t="s">
        <v>113</v>
      </c>
      <c r="C405" s="22" t="s">
        <v>3</v>
      </c>
      <c r="D405" s="71">
        <v>0.1</v>
      </c>
      <c r="E405" s="37"/>
      <c r="F405" s="21"/>
      <c r="G405" s="21"/>
      <c r="H405" s="42"/>
      <c r="I405" s="42"/>
      <c r="J405" s="42"/>
      <c r="K405" s="22"/>
      <c r="L405" s="22"/>
    </row>
    <row r="406" spans="1:13" ht="45">
      <c r="A406" s="17" t="s">
        <v>593</v>
      </c>
      <c r="B406" s="17"/>
      <c r="C406" s="18" t="s">
        <v>681</v>
      </c>
      <c r="D406" s="58">
        <v>0.1</v>
      </c>
      <c r="E406" s="38"/>
      <c r="F406" s="17" t="s">
        <v>613</v>
      </c>
      <c r="G406" s="19"/>
      <c r="H406" s="19"/>
      <c r="I406" s="19"/>
      <c r="J406" s="19" t="s">
        <v>496</v>
      </c>
      <c r="K406" s="18" t="s">
        <v>352</v>
      </c>
      <c r="L406" s="18"/>
      <c r="M406" s="67"/>
    </row>
    <row r="407" spans="1:13">
      <c r="A407" s="2"/>
      <c r="B407" s="2"/>
      <c r="C407" s="23"/>
      <c r="D407" s="7"/>
      <c r="E407" s="16">
        <v>0</v>
      </c>
      <c r="F407" s="16"/>
      <c r="G407" s="14"/>
      <c r="H407" s="14" t="s">
        <v>176</v>
      </c>
      <c r="I407" s="14"/>
      <c r="J407" s="14"/>
      <c r="K407" s="16"/>
      <c r="L407" s="16"/>
    </row>
    <row r="408" spans="1:13">
      <c r="A408" s="2"/>
      <c r="B408" s="2"/>
      <c r="C408" s="23"/>
      <c r="D408" s="7"/>
      <c r="E408" s="16">
        <v>100</v>
      </c>
      <c r="F408" s="16"/>
      <c r="G408" s="14"/>
      <c r="H408" s="14" t="s">
        <v>623</v>
      </c>
      <c r="I408" s="14"/>
      <c r="J408" s="14"/>
      <c r="K408" s="16"/>
      <c r="L408" s="16"/>
    </row>
    <row r="409" spans="1:13" ht="60">
      <c r="A409" s="17" t="s">
        <v>597</v>
      </c>
      <c r="B409" s="17"/>
      <c r="C409" s="18" t="s">
        <v>682</v>
      </c>
      <c r="D409" s="58">
        <v>0.1</v>
      </c>
      <c r="E409" s="38"/>
      <c r="F409" s="17" t="s">
        <v>614</v>
      </c>
      <c r="G409" s="19"/>
      <c r="H409" s="19"/>
      <c r="I409" s="19"/>
      <c r="J409" s="19" t="s">
        <v>497</v>
      </c>
      <c r="K409" s="18" t="s">
        <v>351</v>
      </c>
      <c r="L409" s="18"/>
    </row>
    <row r="410" spans="1:13">
      <c r="A410" s="2"/>
      <c r="B410" s="2"/>
      <c r="C410" s="23"/>
      <c r="D410" s="7"/>
      <c r="E410" s="16">
        <v>0</v>
      </c>
      <c r="F410" s="16"/>
      <c r="G410" s="14"/>
      <c r="H410" s="14" t="s">
        <v>176</v>
      </c>
      <c r="I410" s="14"/>
      <c r="J410" s="14"/>
      <c r="K410" s="16"/>
      <c r="L410" s="16"/>
    </row>
    <row r="411" spans="1:13">
      <c r="A411" s="2"/>
      <c r="B411" s="2"/>
      <c r="C411" s="23"/>
      <c r="D411" s="7"/>
      <c r="E411" s="16">
        <v>100</v>
      </c>
      <c r="F411" s="16"/>
      <c r="G411" s="14"/>
      <c r="H411" s="14" t="s">
        <v>623</v>
      </c>
      <c r="I411" s="14"/>
      <c r="J411" s="14"/>
      <c r="K411" s="16"/>
      <c r="L411" s="16"/>
    </row>
    <row r="412" spans="1:13" ht="30">
      <c r="A412" s="17" t="s">
        <v>598</v>
      </c>
      <c r="B412" s="17"/>
      <c r="C412" s="18" t="s">
        <v>353</v>
      </c>
      <c r="D412" s="58">
        <v>0.05</v>
      </c>
      <c r="E412" s="38"/>
      <c r="F412" s="17" t="s">
        <v>615</v>
      </c>
      <c r="G412" s="19"/>
      <c r="H412" s="19"/>
      <c r="I412" s="19"/>
      <c r="J412" s="19" t="s">
        <v>498</v>
      </c>
      <c r="K412" s="18" t="s">
        <v>353</v>
      </c>
      <c r="L412" s="18"/>
    </row>
    <row r="413" spans="1:13">
      <c r="A413" s="2"/>
      <c r="B413" s="2"/>
      <c r="C413" s="23"/>
      <c r="D413" s="7"/>
      <c r="E413" s="16">
        <v>0</v>
      </c>
      <c r="F413" s="16"/>
      <c r="G413" s="14"/>
      <c r="H413" s="14" t="s">
        <v>176</v>
      </c>
      <c r="I413" s="14"/>
      <c r="J413" s="14"/>
      <c r="K413" s="16"/>
      <c r="L413" s="16"/>
    </row>
    <row r="414" spans="1:13">
      <c r="A414" s="2"/>
      <c r="B414" s="2"/>
      <c r="C414" s="23"/>
      <c r="D414" s="7"/>
      <c r="E414" s="16">
        <v>100</v>
      </c>
      <c r="F414" s="16"/>
      <c r="G414" s="14"/>
      <c r="H414" s="14" t="s">
        <v>623</v>
      </c>
      <c r="I414" s="14"/>
      <c r="J414" s="14"/>
      <c r="K414" s="16"/>
      <c r="L414" s="16"/>
    </row>
    <row r="415" spans="1:13" ht="60">
      <c r="A415" s="17" t="s">
        <v>599</v>
      </c>
      <c r="B415" s="17"/>
      <c r="C415" s="33" t="s">
        <v>348</v>
      </c>
      <c r="D415" s="58">
        <v>0.05</v>
      </c>
      <c r="E415" s="18"/>
      <c r="F415" s="17" t="s">
        <v>616</v>
      </c>
      <c r="G415" s="19"/>
      <c r="H415" s="19"/>
      <c r="I415" s="19"/>
      <c r="J415" s="19" t="s">
        <v>499</v>
      </c>
      <c r="K415" s="18" t="s">
        <v>348</v>
      </c>
      <c r="L415" s="18"/>
    </row>
    <row r="416" spans="1:13">
      <c r="A416" s="2"/>
      <c r="C416" s="23"/>
      <c r="D416" s="7"/>
      <c r="E416" s="16">
        <v>100</v>
      </c>
      <c r="F416" s="16"/>
      <c r="G416" s="14" t="s">
        <v>623</v>
      </c>
      <c r="H416" s="14" t="s">
        <v>358</v>
      </c>
      <c r="I416" s="14"/>
      <c r="J416" s="14"/>
      <c r="K416" s="16"/>
      <c r="L416" s="16"/>
    </row>
    <row r="417" spans="1:12">
      <c r="A417" s="2"/>
      <c r="B417" s="2"/>
      <c r="C417" s="23"/>
      <c r="D417" s="7"/>
      <c r="E417" s="16">
        <v>90</v>
      </c>
      <c r="F417" s="16"/>
      <c r="G417" s="14"/>
      <c r="H417" s="14" t="s">
        <v>359</v>
      </c>
      <c r="I417" s="14"/>
      <c r="J417" s="14"/>
      <c r="K417" s="16"/>
      <c r="L417" s="16"/>
    </row>
    <row r="418" spans="1:12">
      <c r="A418" s="2"/>
      <c r="B418" s="2"/>
      <c r="C418" s="23"/>
      <c r="D418" s="7"/>
      <c r="E418" s="16">
        <v>80</v>
      </c>
      <c r="F418" s="16"/>
      <c r="G418" s="14"/>
      <c r="H418" s="14" t="s">
        <v>360</v>
      </c>
      <c r="I418" s="14"/>
      <c r="J418" s="14"/>
      <c r="K418" s="16"/>
      <c r="L418" s="16"/>
    </row>
    <row r="419" spans="1:12">
      <c r="A419" s="2"/>
      <c r="B419" s="2"/>
      <c r="C419" s="23"/>
      <c r="D419" s="7"/>
      <c r="E419" s="16">
        <v>0</v>
      </c>
      <c r="F419" s="16"/>
      <c r="G419" s="14" t="s">
        <v>176</v>
      </c>
      <c r="H419" s="14" t="s">
        <v>176</v>
      </c>
      <c r="I419" s="14"/>
      <c r="J419" s="14"/>
      <c r="K419" s="16"/>
      <c r="L419" s="16"/>
    </row>
    <row r="420" spans="1:12" ht="45">
      <c r="A420" s="17" t="s">
        <v>600</v>
      </c>
      <c r="B420" s="17"/>
      <c r="C420" s="18" t="s">
        <v>349</v>
      </c>
      <c r="D420" s="58">
        <v>0.05</v>
      </c>
      <c r="E420" s="18"/>
      <c r="F420" s="17" t="s">
        <v>617</v>
      </c>
      <c r="G420" s="19"/>
      <c r="H420" s="19"/>
      <c r="I420" s="19"/>
      <c r="J420" s="19" t="s">
        <v>500</v>
      </c>
      <c r="K420" s="18" t="s">
        <v>349</v>
      </c>
      <c r="L420" s="18"/>
    </row>
    <row r="421" spans="1:12">
      <c r="A421" s="2"/>
      <c r="B421" s="2"/>
      <c r="C421" s="23"/>
      <c r="D421" s="70"/>
      <c r="E421" s="16">
        <v>100</v>
      </c>
      <c r="F421" s="16"/>
      <c r="G421" s="14" t="s">
        <v>623</v>
      </c>
      <c r="H421" s="14" t="s">
        <v>358</v>
      </c>
      <c r="I421" s="14"/>
      <c r="J421" s="14"/>
      <c r="K421" s="16"/>
      <c r="L421" s="16"/>
    </row>
    <row r="422" spans="1:12">
      <c r="A422" s="2"/>
      <c r="B422" s="2"/>
      <c r="C422" s="23"/>
      <c r="D422" s="70"/>
      <c r="E422" s="16">
        <v>90</v>
      </c>
      <c r="F422" s="16"/>
      <c r="G422" s="14"/>
      <c r="H422" s="14" t="s">
        <v>359</v>
      </c>
      <c r="I422" s="14"/>
      <c r="J422" s="14"/>
      <c r="K422" s="16"/>
      <c r="L422" s="16"/>
    </row>
    <row r="423" spans="1:12">
      <c r="A423" s="2"/>
      <c r="B423" s="2"/>
      <c r="C423" s="23"/>
      <c r="D423" s="70"/>
      <c r="E423" s="16">
        <v>80</v>
      </c>
      <c r="F423" s="16"/>
      <c r="G423" s="14"/>
      <c r="H423" s="14" t="s">
        <v>360</v>
      </c>
      <c r="I423" s="14"/>
      <c r="J423" s="14"/>
      <c r="K423" s="16"/>
      <c r="L423" s="16"/>
    </row>
    <row r="424" spans="1:12">
      <c r="A424" s="2"/>
      <c r="B424" s="2"/>
      <c r="C424" s="23"/>
      <c r="D424" s="70"/>
      <c r="E424" s="16">
        <v>0</v>
      </c>
      <c r="F424" s="16"/>
      <c r="G424" s="14" t="s">
        <v>176</v>
      </c>
      <c r="H424" s="14" t="s">
        <v>176</v>
      </c>
      <c r="I424" s="14"/>
      <c r="J424" s="14"/>
      <c r="K424" s="16"/>
      <c r="L424" s="16"/>
    </row>
    <row r="425" spans="1:12" ht="45">
      <c r="A425" s="17" t="s">
        <v>601</v>
      </c>
      <c r="B425" s="17"/>
      <c r="C425" s="18" t="s">
        <v>350</v>
      </c>
      <c r="D425" s="58">
        <v>0.05</v>
      </c>
      <c r="E425" s="18"/>
      <c r="F425" s="17" t="s">
        <v>618</v>
      </c>
      <c r="G425" s="19"/>
      <c r="H425" s="19"/>
      <c r="I425" s="19"/>
      <c r="J425" s="19" t="s">
        <v>501</v>
      </c>
      <c r="K425" s="18" t="s">
        <v>350</v>
      </c>
      <c r="L425" s="18"/>
    </row>
    <row r="426" spans="1:12">
      <c r="A426" s="2"/>
      <c r="B426" s="2"/>
      <c r="C426" s="23"/>
      <c r="D426" s="70"/>
      <c r="E426" s="16">
        <v>100</v>
      </c>
      <c r="F426" s="16"/>
      <c r="G426" s="14" t="s">
        <v>623</v>
      </c>
      <c r="H426" s="14" t="s">
        <v>358</v>
      </c>
      <c r="I426" s="14"/>
      <c r="J426" s="14"/>
      <c r="K426" s="16"/>
      <c r="L426" s="16"/>
    </row>
    <row r="427" spans="1:12">
      <c r="A427" s="2"/>
      <c r="B427" s="2"/>
      <c r="C427" s="23"/>
      <c r="D427" s="70"/>
      <c r="E427" s="16">
        <v>90</v>
      </c>
      <c r="F427" s="16"/>
      <c r="G427" s="14"/>
      <c r="H427" s="14" t="s">
        <v>359</v>
      </c>
      <c r="I427" s="14"/>
      <c r="J427" s="14"/>
      <c r="K427" s="16"/>
      <c r="L427" s="16"/>
    </row>
    <row r="428" spans="1:12">
      <c r="A428" s="2"/>
      <c r="B428" s="2"/>
      <c r="C428" s="23"/>
      <c r="D428" s="70"/>
      <c r="E428" s="16">
        <v>80</v>
      </c>
      <c r="F428" s="16"/>
      <c r="G428" s="14"/>
      <c r="H428" s="14" t="s">
        <v>360</v>
      </c>
      <c r="I428" s="14"/>
      <c r="J428" s="14"/>
      <c r="K428" s="16"/>
      <c r="L428" s="16"/>
    </row>
    <row r="429" spans="1:12">
      <c r="A429" s="2"/>
      <c r="B429" s="2"/>
      <c r="C429" s="23"/>
      <c r="D429" s="70"/>
      <c r="E429" s="16">
        <v>0</v>
      </c>
      <c r="F429" s="16"/>
      <c r="G429" s="14" t="s">
        <v>176</v>
      </c>
      <c r="H429" s="14" t="s">
        <v>176</v>
      </c>
      <c r="I429" s="14"/>
      <c r="J429" s="14"/>
      <c r="K429" s="16"/>
      <c r="L429" s="16"/>
    </row>
    <row r="430" spans="1:12" ht="63.75" customHeight="1">
      <c r="A430" s="17" t="s">
        <v>602</v>
      </c>
      <c r="B430" s="18"/>
      <c r="C430" s="18" t="s">
        <v>683</v>
      </c>
      <c r="D430" s="58">
        <v>0.1</v>
      </c>
      <c r="E430" s="38"/>
      <c r="F430" s="17" t="s">
        <v>624</v>
      </c>
      <c r="G430" s="19"/>
      <c r="H430" s="19"/>
      <c r="I430" s="19"/>
      <c r="J430" s="19" t="s">
        <v>502</v>
      </c>
      <c r="K430" s="18" t="s">
        <v>377</v>
      </c>
      <c r="L430" s="18" t="s">
        <v>167</v>
      </c>
    </row>
    <row r="431" spans="1:12" ht="63.75" customHeight="1">
      <c r="A431" s="17"/>
      <c r="B431" s="18"/>
      <c r="C431" s="18"/>
      <c r="D431" s="58"/>
      <c r="E431" s="18"/>
      <c r="F431" s="17"/>
      <c r="G431" s="19"/>
      <c r="H431" s="19"/>
      <c r="I431" s="19"/>
      <c r="J431" s="19" t="s">
        <v>503</v>
      </c>
      <c r="K431" s="18" t="s">
        <v>294</v>
      </c>
      <c r="L431" s="18" t="s">
        <v>60</v>
      </c>
    </row>
    <row r="432" spans="1:12">
      <c r="A432" s="2"/>
      <c r="B432" s="2"/>
      <c r="C432" s="16"/>
      <c r="D432" s="7"/>
      <c r="E432" s="16">
        <v>0</v>
      </c>
      <c r="F432" s="16"/>
      <c r="G432" s="14" t="s">
        <v>56</v>
      </c>
      <c r="H432" s="14">
        <v>0</v>
      </c>
      <c r="I432" s="14" t="s">
        <v>57</v>
      </c>
      <c r="J432" s="14">
        <v>40</v>
      </c>
      <c r="K432" s="23"/>
      <c r="L432" s="16"/>
    </row>
    <row r="433" spans="1:12">
      <c r="A433" s="2"/>
      <c r="B433" s="2"/>
      <c r="C433" s="16"/>
      <c r="D433" s="7"/>
      <c r="E433" s="16">
        <v>50</v>
      </c>
      <c r="F433" s="16"/>
      <c r="G433" s="14" t="s">
        <v>56</v>
      </c>
      <c r="H433" s="14">
        <v>41</v>
      </c>
      <c r="I433" s="14" t="s">
        <v>57</v>
      </c>
      <c r="J433" s="14">
        <v>60</v>
      </c>
      <c r="K433" s="16"/>
      <c r="L433" s="16"/>
    </row>
    <row r="434" spans="1:12">
      <c r="A434" s="2"/>
      <c r="B434" s="2"/>
      <c r="C434" s="16"/>
      <c r="D434" s="7"/>
      <c r="E434" s="16">
        <v>100</v>
      </c>
      <c r="F434" s="16"/>
      <c r="G434" s="14" t="s">
        <v>56</v>
      </c>
      <c r="H434" s="14">
        <v>61</v>
      </c>
      <c r="I434" s="14" t="s">
        <v>57</v>
      </c>
      <c r="J434" s="14">
        <v>100</v>
      </c>
      <c r="K434" s="16"/>
      <c r="L434" s="16"/>
    </row>
    <row r="435" spans="1:12" ht="30">
      <c r="A435" s="17" t="s">
        <v>603</v>
      </c>
      <c r="B435" s="18"/>
      <c r="C435" s="18" t="s">
        <v>355</v>
      </c>
      <c r="D435" s="58">
        <v>0.1</v>
      </c>
      <c r="E435" s="38"/>
      <c r="F435" s="17" t="s">
        <v>625</v>
      </c>
      <c r="G435" s="19"/>
      <c r="H435" s="19"/>
      <c r="I435" s="19"/>
      <c r="J435" s="19" t="s">
        <v>608</v>
      </c>
      <c r="K435" s="18" t="s">
        <v>357</v>
      </c>
      <c r="L435" s="18" t="s">
        <v>356</v>
      </c>
    </row>
    <row r="436" spans="1:12">
      <c r="A436" s="17"/>
      <c r="B436" s="18"/>
      <c r="C436" s="18"/>
      <c r="D436" s="58"/>
      <c r="E436" s="18"/>
      <c r="F436" s="17"/>
      <c r="G436" s="19"/>
      <c r="H436" s="19"/>
      <c r="I436" s="19"/>
      <c r="J436" s="19" t="s">
        <v>609</v>
      </c>
      <c r="K436" s="18" t="s">
        <v>354</v>
      </c>
      <c r="L436" s="18"/>
    </row>
    <row r="437" spans="1:12">
      <c r="A437" s="2"/>
      <c r="B437" s="2"/>
      <c r="C437" s="16"/>
      <c r="D437" s="7"/>
      <c r="E437" s="16">
        <v>100</v>
      </c>
      <c r="F437" s="16"/>
      <c r="G437" s="14" t="s">
        <v>56</v>
      </c>
      <c r="H437" s="14">
        <v>0</v>
      </c>
      <c r="I437" s="14" t="s">
        <v>57</v>
      </c>
      <c r="J437" s="14">
        <v>10</v>
      </c>
      <c r="K437" s="23"/>
      <c r="L437" s="16"/>
    </row>
    <row r="438" spans="1:12">
      <c r="A438" s="2"/>
      <c r="B438" s="2"/>
      <c r="C438" s="16"/>
      <c r="D438" s="7"/>
      <c r="E438" s="16">
        <v>50</v>
      </c>
      <c r="F438" s="16"/>
      <c r="G438" s="14" t="s">
        <v>56</v>
      </c>
      <c r="H438" s="14">
        <v>11</v>
      </c>
      <c r="I438" s="14" t="s">
        <v>57</v>
      </c>
      <c r="J438" s="14">
        <v>15</v>
      </c>
      <c r="K438" s="23"/>
      <c r="L438" s="16"/>
    </row>
    <row r="439" spans="1:12">
      <c r="A439" s="2"/>
      <c r="B439" s="2"/>
      <c r="C439" s="16"/>
      <c r="D439" s="7"/>
      <c r="E439" s="16">
        <v>0</v>
      </c>
      <c r="F439" s="16"/>
      <c r="G439" s="14" t="s">
        <v>56</v>
      </c>
      <c r="H439" s="14">
        <v>16</v>
      </c>
      <c r="I439" s="14" t="s">
        <v>57</v>
      </c>
      <c r="J439" s="14"/>
      <c r="K439" s="23"/>
      <c r="L439" s="16"/>
    </row>
    <row r="440" spans="1:12" ht="45">
      <c r="A440" s="17" t="s">
        <v>604</v>
      </c>
      <c r="B440" s="18"/>
      <c r="C440" s="18" t="s">
        <v>626</v>
      </c>
      <c r="D440" s="58">
        <v>0.1</v>
      </c>
      <c r="E440" s="38"/>
      <c r="F440" s="17" t="s">
        <v>709</v>
      </c>
      <c r="G440" s="18"/>
      <c r="H440" s="18"/>
      <c r="I440" s="18"/>
      <c r="J440" s="19" t="s">
        <v>610</v>
      </c>
      <c r="K440" s="18" t="s">
        <v>378</v>
      </c>
      <c r="L440" s="18" t="s">
        <v>356</v>
      </c>
    </row>
    <row r="441" spans="1:12">
      <c r="A441" s="2"/>
      <c r="B441" s="2"/>
      <c r="C441" s="16"/>
      <c r="D441" s="7"/>
      <c r="E441" s="16">
        <v>100</v>
      </c>
      <c r="F441" s="16"/>
      <c r="G441" s="14" t="s">
        <v>56</v>
      </c>
      <c r="H441" s="14">
        <v>0</v>
      </c>
      <c r="I441" s="14" t="s">
        <v>57</v>
      </c>
      <c r="J441" s="14">
        <v>5</v>
      </c>
      <c r="K441" s="16"/>
      <c r="L441" s="16"/>
    </row>
    <row r="442" spans="1:12">
      <c r="A442" s="2"/>
      <c r="B442" s="2"/>
      <c r="C442" s="16"/>
      <c r="D442" s="7"/>
      <c r="E442" s="16">
        <v>50</v>
      </c>
      <c r="F442" s="16"/>
      <c r="G442" s="14" t="s">
        <v>56</v>
      </c>
      <c r="H442" s="14">
        <v>6</v>
      </c>
      <c r="I442" s="14" t="s">
        <v>57</v>
      </c>
      <c r="J442" s="14">
        <v>10</v>
      </c>
      <c r="K442" s="16"/>
      <c r="L442" s="16"/>
    </row>
    <row r="443" spans="1:12">
      <c r="A443" s="2"/>
      <c r="B443" s="2"/>
      <c r="C443" s="16"/>
      <c r="D443" s="7"/>
      <c r="E443" s="16">
        <v>0</v>
      </c>
      <c r="F443" s="16"/>
      <c r="G443" s="14" t="s">
        <v>56</v>
      </c>
      <c r="H443" s="14">
        <v>11</v>
      </c>
      <c r="I443" s="14" t="s">
        <v>57</v>
      </c>
      <c r="J443" s="14"/>
      <c r="K443" s="16"/>
      <c r="L443" s="16"/>
    </row>
    <row r="444" spans="1:12" ht="90">
      <c r="A444" s="17" t="s">
        <v>605</v>
      </c>
      <c r="B444" s="18"/>
      <c r="C444" s="18" t="s">
        <v>594</v>
      </c>
      <c r="D444" s="58">
        <v>0.1</v>
      </c>
      <c r="E444" s="18"/>
      <c r="F444" s="17" t="s">
        <v>620</v>
      </c>
      <c r="G444" s="18"/>
      <c r="H444" s="19"/>
      <c r="I444" s="18"/>
      <c r="J444" s="19" t="s">
        <v>611</v>
      </c>
      <c r="K444" s="18" t="s">
        <v>594</v>
      </c>
      <c r="L444" s="18"/>
    </row>
    <row r="445" spans="1:12">
      <c r="A445" s="2"/>
      <c r="B445" s="2"/>
      <c r="C445" s="16"/>
      <c r="D445" s="7"/>
      <c r="E445" s="16">
        <v>0</v>
      </c>
      <c r="F445" s="16"/>
      <c r="G445" s="14" t="s">
        <v>633</v>
      </c>
      <c r="H445" s="14">
        <v>100</v>
      </c>
      <c r="I445" s="14"/>
      <c r="J445" s="14"/>
      <c r="K445" s="16"/>
      <c r="L445" s="16"/>
    </row>
    <row r="446" spans="1:12">
      <c r="A446" s="2"/>
      <c r="B446" s="2"/>
      <c r="C446" s="16"/>
      <c r="D446" s="7"/>
      <c r="E446" s="16">
        <v>100</v>
      </c>
      <c r="F446" s="16"/>
      <c r="G446" s="14"/>
      <c r="H446" s="14">
        <v>100</v>
      </c>
      <c r="I446" s="14"/>
      <c r="J446" s="14"/>
      <c r="K446" s="16"/>
      <c r="L446" s="16"/>
    </row>
    <row r="447" spans="1:12" ht="30">
      <c r="A447" s="17" t="s">
        <v>606</v>
      </c>
      <c r="B447" s="18"/>
      <c r="C447" s="18" t="s">
        <v>595</v>
      </c>
      <c r="D447" s="58">
        <v>0.1</v>
      </c>
      <c r="E447" s="38"/>
      <c r="F447" s="17" t="s">
        <v>621</v>
      </c>
      <c r="G447" s="18"/>
      <c r="H447" s="18"/>
      <c r="I447" s="18"/>
      <c r="J447" s="19" t="s">
        <v>612</v>
      </c>
      <c r="K447" s="18" t="s">
        <v>595</v>
      </c>
      <c r="L447" s="18"/>
    </row>
    <row r="448" spans="1:12">
      <c r="A448" s="2"/>
      <c r="B448" s="2"/>
      <c r="C448" s="16"/>
      <c r="D448" s="7"/>
      <c r="E448" s="16">
        <v>100</v>
      </c>
      <c r="F448" s="16"/>
      <c r="G448" s="14" t="s">
        <v>56</v>
      </c>
      <c r="H448" s="14">
        <v>0</v>
      </c>
      <c r="I448" s="14" t="s">
        <v>57</v>
      </c>
      <c r="J448" s="14">
        <v>1</v>
      </c>
      <c r="K448" s="16"/>
      <c r="L448" s="16"/>
    </row>
    <row r="449" spans="1:12">
      <c r="A449" s="2"/>
      <c r="B449" s="2"/>
      <c r="C449" s="16"/>
      <c r="D449" s="7"/>
      <c r="E449" s="16">
        <v>50</v>
      </c>
      <c r="F449" s="16"/>
      <c r="G449" s="14" t="s">
        <v>56</v>
      </c>
      <c r="H449" s="14">
        <v>2</v>
      </c>
      <c r="I449" s="14" t="s">
        <v>57</v>
      </c>
      <c r="J449" s="14">
        <v>3</v>
      </c>
      <c r="K449" s="16"/>
      <c r="L449" s="16"/>
    </row>
    <row r="450" spans="1:12">
      <c r="A450" s="2"/>
      <c r="B450" s="2"/>
      <c r="C450" s="16"/>
      <c r="D450" s="7"/>
      <c r="E450" s="16">
        <v>0</v>
      </c>
      <c r="F450" s="16"/>
      <c r="G450" s="14" t="s">
        <v>56</v>
      </c>
      <c r="H450" s="14">
        <v>4</v>
      </c>
      <c r="I450" s="14" t="s">
        <v>57</v>
      </c>
      <c r="J450" s="14"/>
      <c r="K450" s="16"/>
      <c r="L450" s="16"/>
    </row>
    <row r="451" spans="1:12" ht="45">
      <c r="A451" s="17" t="s">
        <v>607</v>
      </c>
      <c r="B451" s="18"/>
      <c r="C451" s="18" t="s">
        <v>596</v>
      </c>
      <c r="D451" s="58">
        <v>0.1</v>
      </c>
      <c r="E451" s="38"/>
      <c r="F451" s="17" t="s">
        <v>622</v>
      </c>
      <c r="G451" s="18"/>
      <c r="H451" s="18"/>
      <c r="I451" s="18"/>
      <c r="J451" s="19" t="s">
        <v>619</v>
      </c>
      <c r="K451" s="18" t="s">
        <v>596</v>
      </c>
      <c r="L451" s="18"/>
    </row>
    <row r="452" spans="1:12">
      <c r="A452" s="2"/>
      <c r="B452" s="2"/>
      <c r="C452" s="16"/>
      <c r="D452" s="7"/>
      <c r="E452" s="16">
        <v>100</v>
      </c>
      <c r="F452" s="16"/>
      <c r="G452" s="14" t="s">
        <v>56</v>
      </c>
      <c r="H452" s="14">
        <v>0</v>
      </c>
      <c r="I452" s="14" t="s">
        <v>57</v>
      </c>
      <c r="J452" s="14">
        <v>1</v>
      </c>
      <c r="K452" s="16"/>
      <c r="L452" s="16"/>
    </row>
    <row r="453" spans="1:12">
      <c r="A453" s="2"/>
      <c r="B453" s="2"/>
      <c r="C453" s="16"/>
      <c r="D453" s="7"/>
      <c r="E453" s="16">
        <v>50</v>
      </c>
      <c r="F453" s="16"/>
      <c r="G453" s="14" t="s">
        <v>56</v>
      </c>
      <c r="H453" s="14">
        <v>2</v>
      </c>
      <c r="I453" s="14" t="s">
        <v>57</v>
      </c>
      <c r="J453" s="14">
        <v>3</v>
      </c>
      <c r="K453" s="16"/>
      <c r="L453" s="16"/>
    </row>
    <row r="454" spans="1:12">
      <c r="A454" s="2"/>
      <c r="B454" s="2"/>
      <c r="C454" s="2"/>
      <c r="D454" s="7"/>
      <c r="E454" s="16">
        <v>0</v>
      </c>
      <c r="F454" s="2"/>
      <c r="G454" s="14" t="s">
        <v>56</v>
      </c>
      <c r="H454" s="14">
        <v>4</v>
      </c>
      <c r="I454" s="14" t="s">
        <v>57</v>
      </c>
      <c r="J454" s="14"/>
      <c r="K454" s="2"/>
      <c r="L454" s="2"/>
    </row>
  </sheetData>
  <mergeCells count="2">
    <mergeCell ref="H3:J3"/>
    <mergeCell ref="A1:L1"/>
  </mergeCells>
  <conditionalFormatting sqref="D5">
    <cfRule type="cellIs" dxfId="4" priority="11" operator="notEqual">
      <formula>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theme="5" tint="-0.249977111117893"/>
    <outlinePr summaryBelow="0" summaryRight="0"/>
  </sheetPr>
  <dimension ref="A1:L137"/>
  <sheetViews>
    <sheetView zoomScale="70" zoomScaleNormal="70" workbookViewId="0">
      <selection activeCell="D28" sqref="D28"/>
    </sheetView>
  </sheetViews>
  <sheetFormatPr defaultColWidth="9.140625" defaultRowHeight="15"/>
  <cols>
    <col min="1" max="1" width="7.7109375" style="62" customWidth="1"/>
    <col min="2" max="2" width="9.85546875" style="60" customWidth="1"/>
    <col min="3" max="3" width="76.85546875" style="132" customWidth="1"/>
    <col min="4" max="4" width="12.140625" style="168" customWidth="1"/>
    <col min="5" max="12" width="19.7109375" style="79" customWidth="1"/>
    <col min="13" max="16384" width="9.140625" style="61"/>
  </cols>
  <sheetData>
    <row r="1" spans="1:12" ht="20.25">
      <c r="A1" s="100" t="s">
        <v>684</v>
      </c>
      <c r="B1" s="63"/>
      <c r="C1" s="131"/>
      <c r="D1" s="159"/>
      <c r="E1" s="77"/>
      <c r="F1" s="77"/>
      <c r="G1" s="77"/>
      <c r="H1" s="77"/>
      <c r="I1" s="77"/>
      <c r="J1" s="77"/>
      <c r="K1" s="77"/>
      <c r="L1" s="77"/>
    </row>
    <row r="2" spans="1:12">
      <c r="D2" s="160"/>
    </row>
    <row r="3" spans="1:12" s="117" customFormat="1" ht="57">
      <c r="A3" s="103" t="s">
        <v>0</v>
      </c>
      <c r="B3" s="102" t="s">
        <v>18</v>
      </c>
      <c r="C3" s="102" t="s">
        <v>24</v>
      </c>
      <c r="D3" s="161" t="s">
        <v>25</v>
      </c>
      <c r="E3" s="120" t="str">
        <f>'ИД Свод'!D3</f>
        <v>МБДОУ «Детский сад № 1 «Ангелочки» с. Ножай-Юрт»</v>
      </c>
      <c r="F3" s="120" t="str">
        <f>'ИД Свод'!E3</f>
        <v>МБДОУ «Детский сад № 2 «Солнышко» с. Ножай-Юрт»</v>
      </c>
      <c r="G3" s="120" t="str">
        <f>'ИД Свод'!F3</f>
        <v>МБДОУ «Детский сад с. Аллерой»</v>
      </c>
      <c r="H3" s="120" t="str">
        <f>'ИД Свод'!G3</f>
        <v>МБДОУ «Детский сад «Ласточки» с. Галайты»</v>
      </c>
      <c r="I3" s="120" t="str">
        <f>'ИД Свод'!H3</f>
        <v>МБДОУ «Детский сад с. Зандак»</v>
      </c>
      <c r="J3" s="120" t="str">
        <f>'ИД Свод'!I3</f>
        <v>МБДОУ «Детский сад «Солнышко» с. Саясан»</v>
      </c>
      <c r="K3" s="120" t="str">
        <f>'ИД Свод'!J3</f>
        <v>МБДОУ «Детский сад «Теремок» с. Мескеты»</v>
      </c>
      <c r="L3" s="120" t="str">
        <f>'ИД Свод'!K3</f>
        <v>МБДОУ «Детский сад «Малышка» с. Энгеной»</v>
      </c>
    </row>
    <row r="4" spans="1:12">
      <c r="A4" s="8"/>
      <c r="B4" s="59"/>
      <c r="C4" s="133"/>
      <c r="D4" s="162"/>
      <c r="E4" s="84"/>
      <c r="F4" s="84"/>
      <c r="G4" s="84"/>
      <c r="H4" s="84"/>
      <c r="I4" s="84"/>
      <c r="J4" s="84"/>
      <c r="K4" s="84"/>
      <c r="L4" s="84"/>
    </row>
    <row r="5" spans="1:12" ht="30">
      <c r="A5" s="8"/>
      <c r="B5" s="59" t="s">
        <v>19</v>
      </c>
      <c r="C5" s="133"/>
      <c r="D5" s="163"/>
      <c r="E5" s="177">
        <f t="shared" ref="E5:K5" si="0">E6+E19+E25+E42+E71+E76+E98</f>
        <v>58.742999999999995</v>
      </c>
      <c r="F5" s="177">
        <f t="shared" si="0"/>
        <v>54.762999999999998</v>
      </c>
      <c r="G5" s="177">
        <f t="shared" si="0"/>
        <v>58.782999999999994</v>
      </c>
      <c r="H5" s="177">
        <f t="shared" si="0"/>
        <v>59.262999999999998</v>
      </c>
      <c r="I5" s="177">
        <f t="shared" si="0"/>
        <v>52.05</v>
      </c>
      <c r="J5" s="177">
        <f t="shared" si="0"/>
        <v>53.249000000000002</v>
      </c>
      <c r="K5" s="177">
        <f t="shared" si="0"/>
        <v>35.049999999999997</v>
      </c>
      <c r="L5" s="177">
        <f>L6+L19+L25+L42+L71+L76+L98</f>
        <v>57.248999999999995</v>
      </c>
    </row>
    <row r="6" spans="1:12">
      <c r="A6" s="64"/>
      <c r="B6" s="107" t="str">
        <f>'Методика оценки'!A6</f>
        <v>К1</v>
      </c>
      <c r="C6" s="107" t="str">
        <f>'Методика оценки'!B6</f>
        <v>Группа критериев 1. Качество образовательного процесса</v>
      </c>
      <c r="D6" s="164">
        <v>1</v>
      </c>
      <c r="E6" s="178">
        <f t="shared" ref="E6:L6" si="1">SUM(E7:E18)*$D$6</f>
        <v>13.000000000000002</v>
      </c>
      <c r="F6" s="178">
        <f t="shared" si="1"/>
        <v>9.8000000000000007</v>
      </c>
      <c r="G6" s="178">
        <f t="shared" si="1"/>
        <v>11.3</v>
      </c>
      <c r="H6" s="178">
        <f t="shared" si="1"/>
        <v>9.0000000000000018</v>
      </c>
      <c r="I6" s="178">
        <f t="shared" si="1"/>
        <v>12.000000000000002</v>
      </c>
      <c r="J6" s="178">
        <f t="shared" si="1"/>
        <v>10.000000000000002</v>
      </c>
      <c r="K6" s="178">
        <f t="shared" si="1"/>
        <v>3.0000000000000009</v>
      </c>
      <c r="L6" s="178">
        <f t="shared" si="1"/>
        <v>5.0000000000000018</v>
      </c>
    </row>
    <row r="7" spans="1:12" ht="30">
      <c r="A7" s="2"/>
      <c r="B7" s="91" t="str">
        <f>'Методика оценки'!A7</f>
        <v>К1.1.</v>
      </c>
      <c r="C7" s="90" t="str">
        <f>'Методика оценки'!C7</f>
        <v>Наличие воспитанников, ставших победителями муниципальных, региональных, всероссийских или международных массовых мероприятий в отчетном году</v>
      </c>
      <c r="D7" s="165">
        <f>'Методика оценки'!D7*'Методика оценки'!D6</f>
        <v>1.0000000000000002E-2</v>
      </c>
      <c r="E7" s="118">
        <f>(IF('ИД Свод'!D5='Методика оценки'!$H$8,'Методика оценки'!$E$8,IF('ИД Свод'!D5='Методика оценки'!$H$9,'Методика оценки'!$E$9,IF('ИД Свод'!D5='Методика оценки'!$H$10,'Методика оценки'!$E$10,'Методика оценки'!$E$11))))*$D$7</f>
        <v>0</v>
      </c>
      <c r="F7" s="118">
        <f>(IF('ИД Свод'!E5='Методика оценки'!$H$8,'Методика оценки'!$E$8,IF('ИД Свод'!E5='Методика оценки'!$H$9,'Методика оценки'!$E$9,IF('ИД Свод'!E5='Методика оценки'!$H$10,'Методика оценки'!$E$10,'Методика оценки'!$E$11))))*$D$7</f>
        <v>0.80000000000000016</v>
      </c>
      <c r="G7" s="118">
        <f>(IF('ИД Свод'!F5='Методика оценки'!$H$8,'Методика оценки'!$E$8,IF('ИД Свод'!F5='Методика оценки'!$H$9,'Методика оценки'!$E$9,IF('ИД Свод'!F5='Методика оценки'!$H$10,'Методика оценки'!$E$10,'Методика оценки'!$E$11))))*$D$7</f>
        <v>0.80000000000000016</v>
      </c>
      <c r="H7" s="118">
        <f>(IF('ИД Свод'!G5='Методика оценки'!$H$8,'Методика оценки'!$E$8,IF('ИД Свод'!G5='Методика оценки'!$H$9,'Методика оценки'!$E$9,IF('ИД Свод'!G5='Методика оценки'!$H$10,'Методика оценки'!$E$10,'Методика оценки'!$E$11))))*$D$7</f>
        <v>0</v>
      </c>
      <c r="I7" s="118">
        <f>(IF('ИД Свод'!H5='Методика оценки'!$H$8,'Методика оценки'!$E$8,IF('ИД Свод'!H5='Методика оценки'!$H$9,'Методика оценки'!$E$9,IF('ИД Свод'!H5='Методика оценки'!$H$10,'Методика оценки'!$E$10,'Методика оценки'!$E$11))))*$D$7</f>
        <v>0</v>
      </c>
      <c r="J7" s="118">
        <f>(IF('ИД Свод'!I5='Методика оценки'!$H$8,'Методика оценки'!$E$8,IF('ИД Свод'!I5='Методика оценки'!$H$9,'Методика оценки'!$E$9,IF('ИД Свод'!I5='Методика оценки'!$H$10,'Методика оценки'!$E$10,'Методика оценки'!$E$11))))*$D$7</f>
        <v>0</v>
      </c>
      <c r="K7" s="118">
        <f>(IF('ИД Свод'!J5='Методика оценки'!$H$8,'Методика оценки'!$E$8,IF('ИД Свод'!J5='Методика оценки'!$H$9,'Методика оценки'!$E$9,IF('ИД Свод'!J5='Методика оценки'!$H$10,'Методика оценки'!$E$10,'Методика оценки'!$E$11))))*$D$7</f>
        <v>0</v>
      </c>
      <c r="L7" s="118">
        <f>(IF('ИД Свод'!K5='Методика оценки'!$H$8,'Методика оценки'!$E$8,IF('ИД Свод'!K5='Методика оценки'!$H$9,'Методика оценки'!$E$9,IF('ИД Свод'!K5='Методика оценки'!$H$10,'Методика оценки'!$E$10,'Методика оценки'!$E$11))))*$D$7</f>
        <v>0</v>
      </c>
    </row>
    <row r="8" spans="1:12">
      <c r="A8" s="2"/>
      <c r="B8" s="91" t="str">
        <f>'Методика оценки'!A12</f>
        <v>К1.2.</v>
      </c>
      <c r="C8" s="90" t="str">
        <f>'Методика оценки'!C12</f>
        <v xml:space="preserve">Наличие бесплатного дополнительного образования в ДОО в отчетном году
</v>
      </c>
      <c r="D8" s="165">
        <f>'Методика оценки'!D12*'Методика оценки'!D6</f>
        <v>2.0000000000000004E-2</v>
      </c>
      <c r="E8" s="118">
        <f>(IF('ИД Свод'!D6='Методика оценки'!$H$13,'Методика оценки'!$E$13,IF('ИД Свод'!D6='Методика оценки'!$H$14,'Методика оценки'!$E$14,'Методика оценки'!$E$13)))*$D$8</f>
        <v>0</v>
      </c>
      <c r="F8" s="118">
        <f>(IF('ИД Свод'!E6='Методика оценки'!$H$13,'Методика оценки'!$E$13,IF('ИД Свод'!E6='Методика оценки'!$H$14,'Методика оценки'!$E$14,'Методика оценки'!$E$13)))*$D$8</f>
        <v>0</v>
      </c>
      <c r="G8" s="118">
        <f>(IF('ИД Свод'!F6='Методика оценки'!$H$13,'Методика оценки'!$E$13,IF('ИД Свод'!F6='Методика оценки'!$H$14,'Методика оценки'!$E$14,'Методика оценки'!$E$13)))*$D$8</f>
        <v>0</v>
      </c>
      <c r="H8" s="118">
        <f>(IF('ИД Свод'!G6='Методика оценки'!$H$13,'Методика оценки'!$E$13,IF('ИД Свод'!G6='Методика оценки'!$H$14,'Методика оценки'!$E$14,'Методика оценки'!$E$13)))*$D$8</f>
        <v>0</v>
      </c>
      <c r="I8" s="118">
        <f>(IF('ИД Свод'!H6='Методика оценки'!$H$13,'Методика оценки'!$E$13,IF('ИД Свод'!H6='Методика оценки'!$H$14,'Методика оценки'!$E$14,'Методика оценки'!$E$13)))*$D$8</f>
        <v>0</v>
      </c>
      <c r="J8" s="118">
        <f>(IF('ИД Свод'!I6='Методика оценки'!$H$13,'Методика оценки'!$E$13,IF('ИД Свод'!I6='Методика оценки'!$H$14,'Методика оценки'!$E$14,'Методика оценки'!$E$13)))*$D$8</f>
        <v>0</v>
      </c>
      <c r="K8" s="118">
        <f>(IF('ИД Свод'!J6='Методика оценки'!$H$13,'Методика оценки'!$E$13,IF('ИД Свод'!J6='Методика оценки'!$H$14,'Методика оценки'!$E$14,'Методика оценки'!$E$13)))*$D$8</f>
        <v>0</v>
      </c>
      <c r="L8" s="118">
        <f>(IF('ИД Свод'!K6='Методика оценки'!$H$13,'Методика оценки'!$E$13,IF('ИД Свод'!K6='Методика оценки'!$H$14,'Методика оценки'!$E$14,'Методика оценки'!$E$13)))*$D$8</f>
        <v>0</v>
      </c>
    </row>
    <row r="9" spans="1:12" ht="30">
      <c r="A9" s="2"/>
      <c r="B9" s="91" t="str">
        <f>'Методика оценки'!A15</f>
        <v>К1.3.</v>
      </c>
      <c r="C9" s="90" t="str">
        <f>'Методика оценки'!C15</f>
        <v>Количество разновидностей бесплатных кружков и секций в ДОО в отчетном году</v>
      </c>
      <c r="D9" s="165">
        <f>'Методика оценки'!D15*'Методика оценки'!D6</f>
        <v>1.0000000000000002E-2</v>
      </c>
      <c r="E9" s="179">
        <f>(IF('ИД Свод'!D7&lt;='Методика оценки'!$J$16,'Методика оценки'!$E$16,IF('Методика оценки'!$H$17&lt;='ИД Свод'!D7&lt;='Методика оценки'!$J$17,'Методика оценки'!$E$17,IF('ИД Свод'!D7&gt;='Методика оценки'!$H$18,'Методика оценки'!$E$18,'Методика оценки'!$E$17))))*$D$9</f>
        <v>0</v>
      </c>
      <c r="F9" s="179">
        <f>(IF('ИД Свод'!E7&lt;='Методика оценки'!$J$16,'Методика оценки'!$E$16,IF('Методика оценки'!$H$17&lt;='ИД Свод'!E7&lt;='Методика оценки'!$J$17,'Методика оценки'!$E$17,IF('ИД Свод'!E7&gt;='Методика оценки'!$H$18,'Методика оценки'!$E$18,'Методика оценки'!$E$17))))*$D$9</f>
        <v>0</v>
      </c>
      <c r="G9" s="179">
        <f>(IF('ИД Свод'!F7&lt;='Методика оценки'!$J$16,'Методика оценки'!$E$16,IF('Методика оценки'!$H$17&lt;='ИД Свод'!F7&lt;='Методика оценки'!$J$17,'Методика оценки'!$E$17,IF('ИД Свод'!F7&gt;='Методика оценки'!$H$18,'Методика оценки'!$E$18,'Методика оценки'!$E$17))))*$D$9</f>
        <v>0</v>
      </c>
      <c r="H9" s="179">
        <f>(IF('ИД Свод'!G7&lt;='Методика оценки'!$J$16,'Методика оценки'!$E$16,IF('Методика оценки'!$H$17&lt;='ИД Свод'!G7&lt;='Методика оценки'!$J$17,'Методика оценки'!$E$17,IF('ИД Свод'!G7&gt;='Методика оценки'!$H$18,'Методика оценки'!$E$18,'Методика оценки'!$E$17))))*$D$9</f>
        <v>0</v>
      </c>
      <c r="I9" s="179">
        <f>(IF('ИД Свод'!H7&lt;='Методика оценки'!$J$16,'Методика оценки'!$E$16,IF('Методика оценки'!$H$17&lt;='ИД Свод'!H7&lt;='Методика оценки'!$J$17,'Методика оценки'!$E$17,IF('ИД Свод'!H7&gt;='Методика оценки'!$H$18,'Методика оценки'!$E$18,'Методика оценки'!$E$17))))*$D$9</f>
        <v>0</v>
      </c>
      <c r="J9" s="179">
        <f>(IF('ИД Свод'!I7&lt;='Методика оценки'!$J$16,'Методика оценки'!$E$16,IF('Методика оценки'!$H$17&lt;='ИД Свод'!I7&lt;='Методика оценки'!$J$17,'Методика оценки'!$E$17,IF('ИД Свод'!I7&gt;='Методика оценки'!$H$18,'Методика оценки'!$E$18,'Методика оценки'!$E$17))))*$D$9</f>
        <v>0</v>
      </c>
      <c r="K9" s="179">
        <f>(IF('ИД Свод'!J7&lt;='Методика оценки'!$J$16,'Методика оценки'!$E$16,IF('Методика оценки'!$H$17&lt;='ИД Свод'!J7&lt;='Методика оценки'!$J$17,'Методика оценки'!$E$17,IF('ИД Свод'!J7&gt;='Методика оценки'!$H$18,'Методика оценки'!$E$18,'Методика оценки'!$E$17))))*$D$9</f>
        <v>0</v>
      </c>
      <c r="L9" s="179">
        <f>(IF('ИД Свод'!K7&lt;='Методика оценки'!$J$16,'Методика оценки'!$E$16,IF('Методика оценки'!$H$17&lt;='ИД Свод'!K7&lt;='Методика оценки'!$J$17,'Методика оценки'!$E$17,IF('ИД Свод'!K7&gt;='Методика оценки'!$H$18,'Методика оценки'!$E$18,'Методика оценки'!$E$17))))*$D$9</f>
        <v>0</v>
      </c>
    </row>
    <row r="10" spans="1:12" ht="30">
      <c r="A10" s="2"/>
      <c r="B10" s="91" t="str">
        <f>'Методика оценки'!A22</f>
        <v>К1.4.</v>
      </c>
      <c r="C10" s="90" t="str">
        <f>'Методика оценки'!C22</f>
        <v xml:space="preserve">Доля воспитанников, получающих дополнительное образование бесплатно (в общем числе воспитанников) в отчетном году
</v>
      </c>
      <c r="D10" s="165">
        <f>'Методика оценки'!D22*'Методика оценки'!D6</f>
        <v>2.0000000000000004E-2</v>
      </c>
      <c r="E10" s="179">
        <f>IF('ИД Свод'!D9=0,0,(IF(('ИД Свод'!D8/'ИД Свод'!D9)*100&lt;='Методика оценки'!$J$24,'Методика оценки'!$E$24,IF('Методика оценки'!$H$25&lt;=('ИД Свод'!D8/'ИД Свод'!D9)*100&lt;='Методика оценки'!$J$25,'Методика оценки'!$E$25,IF(('ИД Свод'!D8/'ИД Свод'!D9)*100&gt;='Методика оценки'!$H$26,'Методика оценки'!$E$26,'Методика оценки'!$E$25))))*$D$10)</f>
        <v>0</v>
      </c>
      <c r="F10" s="179">
        <f>IF('ИД Свод'!E9=0,0,(IF(('ИД Свод'!E8/'ИД Свод'!E9)*100&lt;='Методика оценки'!$J$24,'Методика оценки'!$E$24,IF('Методика оценки'!$H$25&lt;=('ИД Свод'!E8/'ИД Свод'!E9)*100&lt;='Методика оценки'!$J$25,'Методика оценки'!$E$25,IF(('ИД Свод'!E8/'ИД Свод'!E9)*100&gt;='Методика оценки'!$H$26,'Методика оценки'!$E$26,'Методика оценки'!$E$25))))*$D$10)</f>
        <v>0</v>
      </c>
      <c r="G10" s="179">
        <f>IF('ИД Свод'!F9=0,0,(IF(('ИД Свод'!F8/'ИД Свод'!F9)*100&lt;='Методика оценки'!$J$24,'Методика оценки'!$E$24,IF('Методика оценки'!$H$25&lt;=('ИД Свод'!F8/'ИД Свод'!F9)*100&lt;='Методика оценки'!$J$25,'Методика оценки'!$E$25,IF(('ИД Свод'!F8/'ИД Свод'!F9)*100&gt;='Методика оценки'!$H$26,'Методика оценки'!$E$26,'Методика оценки'!$E$25))))*$D$10)</f>
        <v>0</v>
      </c>
      <c r="H10" s="179">
        <f>IF('ИД Свод'!G9=0,0,(IF(('ИД Свод'!G8/'ИД Свод'!G9)*100&lt;='Методика оценки'!$J$24,'Методика оценки'!$E$24,IF('Методика оценки'!$H$25&lt;=('ИД Свод'!G8/'ИД Свод'!G9)*100&lt;='Методика оценки'!$J$25,'Методика оценки'!$E$25,IF(('ИД Свод'!G8/'ИД Свод'!G9)*100&gt;='Методика оценки'!$H$26,'Методика оценки'!$E$26,'Методика оценки'!$E$25))))*$D$10)</f>
        <v>0</v>
      </c>
      <c r="I10" s="179">
        <f>IF('ИД Свод'!H9=0,0,(IF(('ИД Свод'!H8/'ИД Свод'!H9)*100&lt;='Методика оценки'!$J$24,'Методика оценки'!$E$24,IF('Методика оценки'!$H$25&lt;=('ИД Свод'!H8/'ИД Свод'!H9)*100&lt;='Методика оценки'!$J$25,'Методика оценки'!$E$25,IF(('ИД Свод'!H8/'ИД Свод'!H9)*100&gt;='Методика оценки'!$H$26,'Методика оценки'!$E$26,'Методика оценки'!$E$25))))*$D$10)</f>
        <v>0</v>
      </c>
      <c r="J10" s="179">
        <f>IF('ИД Свод'!I9=0,0,(IF(('ИД Свод'!I8/'ИД Свод'!I9)*100&lt;='Методика оценки'!$J$24,'Методика оценки'!$E$24,IF('Методика оценки'!$H$25&lt;=('ИД Свод'!I8/'ИД Свод'!I9)*100&lt;='Методика оценки'!$J$25,'Методика оценки'!$E$25,IF(('ИД Свод'!I8/'ИД Свод'!I9)*100&gt;='Методика оценки'!$H$26,'Методика оценки'!$E$26,'Методика оценки'!$E$25))))*$D$10)</f>
        <v>0</v>
      </c>
      <c r="K10" s="179">
        <f>IF('ИД Свод'!J9=0,0,(IF(('ИД Свод'!J8/'ИД Свод'!J9)*100&lt;='Методика оценки'!$J$24,'Методика оценки'!$E$24,IF('Методика оценки'!$H$25&lt;=('ИД Свод'!J8/'ИД Свод'!J9)*100&lt;='Методика оценки'!$J$25,'Методика оценки'!$E$25,IF(('ИД Свод'!J8/'ИД Свод'!J9)*100&gt;='Методика оценки'!$H$26,'Методика оценки'!$E$26,'Методика оценки'!$E$25))))*$D$10)</f>
        <v>0</v>
      </c>
      <c r="L10" s="179">
        <f>IF('ИД Свод'!K9=0,0,(IF(('ИД Свод'!K8/'ИД Свод'!K9)*100&lt;='Методика оценки'!$J$24,'Методика оценки'!$E$24,IF('Методика оценки'!$H$25&lt;=('ИД Свод'!K8/'ИД Свод'!K9)*100&lt;='Методика оценки'!$J$25,'Методика оценки'!$E$25,IF(('ИД Свод'!K8/'ИД Свод'!K9)*100&gt;='Методика оценки'!$H$26,'Методика оценки'!$E$26,'Методика оценки'!$E$25))))*$D$10)</f>
        <v>0</v>
      </c>
    </row>
    <row r="11" spans="1:12" ht="30">
      <c r="A11" s="2"/>
      <c r="B11" s="91" t="str">
        <f>'Методика оценки'!A35</f>
        <v>К1.5</v>
      </c>
      <c r="C11" s="90" t="str">
        <f>'Методика оценки'!C35</f>
        <v>Количество проведенных в ДОО конкурсов, выставок, открытых уроков, демонстрирующих достижения воспитанников, в отчетном году</v>
      </c>
      <c r="D11" s="165">
        <f>'Методика оценки'!D35*'Методика оценки'!D6</f>
        <v>1.0000000000000002E-2</v>
      </c>
      <c r="E11" s="179">
        <f>(IF('ИД Свод'!D10&lt;='Методика оценки'!$J$36,'Методика оценки'!$E$36,IF('Методика оценки'!$H$37&lt;='ИД Свод'!D10&lt;='Методика оценки'!$J$37,'Методика оценки'!$E$37,IF('ИД Свод'!D10&gt;='Методика оценки'!$H$38,'Методика оценки'!$E$38,'Методика оценки'!$E$37))))*$D$11</f>
        <v>1.0000000000000002</v>
      </c>
      <c r="F11" s="179">
        <f>(IF('ИД Свод'!E10&lt;='Методика оценки'!$J$36,'Методика оценки'!$E$36,IF('Методика оценки'!$H$37&lt;='ИД Свод'!E10&lt;='Методика оценки'!$J$37,'Методика оценки'!$E$37,IF('ИД Свод'!E10&gt;='Методика оценки'!$H$38,'Методика оценки'!$E$38,'Методика оценки'!$E$37))))*$D$11</f>
        <v>1.0000000000000002</v>
      </c>
      <c r="G11" s="179">
        <f>(IF('ИД Свод'!F10&lt;='Методика оценки'!$J$36,'Методика оценки'!$E$36,IF('Методика оценки'!$H$37&lt;='ИД Свод'!F10&lt;='Методика оценки'!$J$37,'Методика оценки'!$E$37,IF('ИД Свод'!F10&gt;='Методика оценки'!$H$38,'Методика оценки'!$E$38,'Методика оценки'!$E$37))))*$D$11</f>
        <v>0.50000000000000011</v>
      </c>
      <c r="H11" s="179">
        <f>(IF('ИД Свод'!G10&lt;='Методика оценки'!$J$36,'Методика оценки'!$E$36,IF('Методика оценки'!$H$37&lt;='ИД Свод'!G10&lt;='Методика оценки'!$J$37,'Методика оценки'!$E$37,IF('ИД Свод'!G10&gt;='Методика оценки'!$H$38,'Методика оценки'!$E$38,'Методика оценки'!$E$37))))*$D$11</f>
        <v>1.0000000000000002</v>
      </c>
      <c r="I11" s="179">
        <f>(IF('ИД Свод'!H10&lt;='Методика оценки'!$J$36,'Методика оценки'!$E$36,IF('Методика оценки'!$H$37&lt;='ИД Свод'!H10&lt;='Методика оценки'!$J$37,'Методика оценки'!$E$37,IF('ИД Свод'!H10&gt;='Методика оценки'!$H$38,'Методика оценки'!$E$38,'Методика оценки'!$E$37))))*$D$11</f>
        <v>1.0000000000000002</v>
      </c>
      <c r="J11" s="179">
        <f>(IF('ИД Свод'!I10&lt;='Методика оценки'!$J$36,'Методика оценки'!$E$36,IF('Методика оценки'!$H$37&lt;='ИД Свод'!I10&lt;='Методика оценки'!$J$37,'Методика оценки'!$E$37,IF('ИД Свод'!I10&gt;='Методика оценки'!$H$38,'Методика оценки'!$E$38,'Методика оценки'!$E$37))))*$D$11</f>
        <v>1.0000000000000002</v>
      </c>
      <c r="K11" s="179">
        <f>(IF('ИД Свод'!J10&lt;='Методика оценки'!$J$36,'Методика оценки'!$E$36,IF('Методика оценки'!$H$37&lt;='ИД Свод'!J10&lt;='Методика оценки'!$J$37,'Методика оценки'!$E$37,IF('ИД Свод'!J10&gt;='Методика оценки'!$H$38,'Методика оценки'!$E$38,'Методика оценки'!$E$37))))*$D$11</f>
        <v>0</v>
      </c>
      <c r="L11" s="179">
        <f>(IF('ИД Свод'!K10&lt;='Методика оценки'!$J$36,'Методика оценки'!$E$36,IF('Методика оценки'!$H$37&lt;='ИД Свод'!K10&lt;='Методика оценки'!$J$37,'Методика оценки'!$E$37,IF('ИД Свод'!K10&gt;='Методика оценки'!$H$38,'Методика оценки'!$E$38,'Методика оценки'!$E$37))))*$D$11</f>
        <v>0</v>
      </c>
    </row>
    <row r="12" spans="1:12" ht="30">
      <c r="A12" s="2"/>
      <c r="B12" s="91" t="str">
        <f>'Методика оценки'!A39</f>
        <v>К1.6</v>
      </c>
      <c r="C12" s="90" t="str">
        <f>'Методика оценки'!C39</f>
        <v>Количество познавательных мероприятий, проведенных ДОО совместно с родителями воспитанников, в отчетном году</v>
      </c>
      <c r="D12" s="165">
        <f>'Методика оценки'!D39*'Методика оценки'!D6</f>
        <v>2.0000000000000004E-2</v>
      </c>
      <c r="E12" s="179">
        <f>(IF('ИД Свод'!D11&lt;='Методика оценки'!$J$40,'Методика оценки'!$E$40,IF('Методика оценки'!$H$41&lt;='ИД Свод'!D11&lt;='Методика оценки'!$J$41,'Методика оценки'!$E$41,IF('ИД Свод'!D11&gt;='Методика оценки'!$H$42,'Методика оценки'!$E$42,'Методика оценки'!$E$41))))*$D$12</f>
        <v>2.0000000000000004</v>
      </c>
      <c r="F12" s="179">
        <f>(IF('ИД Свод'!E11&lt;='Методика оценки'!$J$40,'Методика оценки'!$E$40,IF('Методика оценки'!$H$41&lt;='ИД Свод'!E11&lt;='Методика оценки'!$J$41,'Методика оценки'!$E$41,IF('ИД Свод'!E11&gt;='Методика оценки'!$H$42,'Методика оценки'!$E$42,'Методика оценки'!$E$41))))*$D$12</f>
        <v>1.0000000000000002</v>
      </c>
      <c r="G12" s="179">
        <f>(IF('ИД Свод'!F11&lt;='Методика оценки'!$J$40,'Методика оценки'!$E$40,IF('Методика оценки'!$H$41&lt;='ИД Свод'!F11&lt;='Методика оценки'!$J$41,'Методика оценки'!$E$41,IF('ИД Свод'!F11&gt;='Методика оценки'!$H$42,'Методика оценки'!$E$42,'Методика оценки'!$E$41))))*$D$12</f>
        <v>1.0000000000000002</v>
      </c>
      <c r="H12" s="179">
        <f>(IF('ИД Свод'!G11&lt;='Методика оценки'!$J$40,'Методика оценки'!$E$40,IF('Методика оценки'!$H$41&lt;='ИД Свод'!G11&lt;='Методика оценки'!$J$41,'Методика оценки'!$E$41,IF('ИД Свод'!G11&gt;='Методика оценки'!$H$42,'Методика оценки'!$E$42,'Методика оценки'!$E$41))))*$D$12</f>
        <v>2.0000000000000004</v>
      </c>
      <c r="I12" s="179">
        <f>(IF('ИД Свод'!H11&lt;='Методика оценки'!$J$40,'Методика оценки'!$E$40,IF('Методика оценки'!$H$41&lt;='ИД Свод'!H11&lt;='Методика оценки'!$J$41,'Методика оценки'!$E$41,IF('ИД Свод'!H11&gt;='Методика оценки'!$H$42,'Методика оценки'!$E$42,'Методика оценки'!$E$41))))*$D$12</f>
        <v>2.0000000000000004</v>
      </c>
      <c r="J12" s="179">
        <f>(IF('ИД Свод'!I11&lt;='Методика оценки'!$J$40,'Методика оценки'!$E$40,IF('Методика оценки'!$H$41&lt;='ИД Свод'!I11&lt;='Методика оценки'!$J$41,'Методика оценки'!$E$41,IF('ИД Свод'!I11&gt;='Методика оценки'!$H$42,'Методика оценки'!$E$42,'Методика оценки'!$E$41))))*$D$12</f>
        <v>1.0000000000000002</v>
      </c>
      <c r="K12" s="179">
        <f>(IF('ИД Свод'!J11&lt;='Методика оценки'!$J$40,'Методика оценки'!$E$40,IF('Методика оценки'!$H$41&lt;='ИД Свод'!J11&lt;='Методика оценки'!$J$41,'Методика оценки'!$E$41,IF('ИД Свод'!J11&gt;='Методика оценки'!$H$42,'Методика оценки'!$E$42,'Методика оценки'!$E$41))))*$D$12</f>
        <v>1.0000000000000002</v>
      </c>
      <c r="L12" s="179">
        <f>(IF('ИД Свод'!K11&lt;='Методика оценки'!$J$40,'Методика оценки'!$E$40,IF('Методика оценки'!$H$41&lt;='ИД Свод'!K11&lt;='Методика оценки'!$J$41,'Методика оценки'!$E$41,IF('ИД Свод'!K11&gt;='Методика оценки'!$H$42,'Методика оценки'!$E$42,'Методика оценки'!$E$41))))*$D$12</f>
        <v>0</v>
      </c>
    </row>
    <row r="13" spans="1:12" ht="30">
      <c r="A13" s="2"/>
      <c r="B13" s="91" t="str">
        <f>'Методика оценки'!A46</f>
        <v>К1.7</v>
      </c>
      <c r="C13" s="90" t="str">
        <f>'Методика оценки'!C46</f>
        <v>Количество разновидностей партнерских организаций, с которыми ДОО реализует совместные познавательные мероприятия</v>
      </c>
      <c r="D13" s="165">
        <f>'Методика оценки'!D46*'Методика оценки'!D6</f>
        <v>2.0000000000000004E-2</v>
      </c>
      <c r="E13" s="118">
        <f>(IF('ИД Свод'!D12&lt;='Методика оценки'!$J$47,'Методика оценки'!$E$47,IF('Методика оценки'!$H$48&lt;='ИД Свод'!D12&lt;='Методика оценки'!$J$48,'Методика оценки'!$E$48,IF('ИД Свод'!D12&gt;='Методика оценки'!$H$49,'Методика оценки'!$E$49,'Методика оценки'!$E$48))))*$D$13</f>
        <v>1.0000000000000002</v>
      </c>
      <c r="F13" s="118">
        <f>(IF('ИД Свод'!E12&lt;='Методика оценки'!$J$47,'Методика оценки'!$E$47,IF('Методика оценки'!$H$48&lt;='ИД Свод'!E12&lt;='Методика оценки'!$J$48,'Методика оценки'!$E$48,IF('ИД Свод'!E12&gt;='Методика оценки'!$H$49,'Методика оценки'!$E$49,'Методика оценки'!$E$48))))*$D$13</f>
        <v>0</v>
      </c>
      <c r="G13" s="118">
        <f>(IF('ИД Свод'!F12&lt;='Методика оценки'!$J$47,'Методика оценки'!$E$47,IF('Методика оценки'!$H$48&lt;='ИД Свод'!F12&lt;='Методика оценки'!$J$48,'Методика оценки'!$E$48,IF('ИД Свод'!F12&gt;='Методика оценки'!$H$49,'Методика оценки'!$E$49,'Методика оценки'!$E$48))))*$D$13</f>
        <v>0</v>
      </c>
      <c r="H13" s="118">
        <f>(IF('ИД Свод'!G12&lt;='Методика оценки'!$J$47,'Методика оценки'!$E$47,IF('Методика оценки'!$H$48&lt;='ИД Свод'!G12&lt;='Методика оценки'!$J$48,'Методика оценки'!$E$48,IF('ИД Свод'!G12&gt;='Методика оценки'!$H$49,'Методика оценки'!$E$49,'Методика оценки'!$E$48))))*$D$13</f>
        <v>1.0000000000000002</v>
      </c>
      <c r="I13" s="118">
        <f>(IF('ИД Свод'!H12&lt;='Методика оценки'!$J$47,'Методика оценки'!$E$47,IF('Методика оценки'!$H$48&lt;='ИД Свод'!H12&lt;='Методика оценки'!$J$48,'Методика оценки'!$E$48,IF('ИД Свод'!H12&gt;='Методика оценки'!$H$49,'Методика оценки'!$E$49,'Методика оценки'!$E$48))))*$D$13</f>
        <v>1.0000000000000002</v>
      </c>
      <c r="J13" s="118">
        <f>(IF('ИД Свод'!I12&lt;='Методика оценки'!$J$47,'Методика оценки'!$E$47,IF('Методика оценки'!$H$48&lt;='ИД Свод'!I12&lt;='Методика оценки'!$J$48,'Методика оценки'!$E$48,IF('ИД Свод'!I12&gt;='Методика оценки'!$H$49,'Методика оценки'!$E$49,'Методика оценки'!$E$48))))*$D$13</f>
        <v>1.0000000000000002</v>
      </c>
      <c r="K13" s="118">
        <f>(IF('ИД Свод'!J12&lt;='Методика оценки'!$J$47,'Методика оценки'!$E$47,IF('Методика оценки'!$H$48&lt;='ИД Свод'!J12&lt;='Методика оценки'!$J$48,'Методика оценки'!$E$48,IF('ИД Свод'!J12&gt;='Методика оценки'!$H$49,'Методика оценки'!$E$49,'Методика оценки'!$E$48))))*$D$13</f>
        <v>0</v>
      </c>
      <c r="L13" s="118">
        <f>(IF('ИД Свод'!K12&lt;='Методика оценки'!$J$47,'Методика оценки'!$E$47,IF('Методика оценки'!$H$48&lt;='ИД Свод'!K12&lt;='Методика оценки'!$J$48,'Методика оценки'!$E$48,IF('ИД Свод'!K12&gt;='Методика оценки'!$H$49,'Методика оценки'!$E$49,'Методика оценки'!$E$48))))*$D$13</f>
        <v>0</v>
      </c>
    </row>
    <row r="14" spans="1:12" ht="30">
      <c r="A14" s="2"/>
      <c r="B14" s="91" t="str">
        <f>'Методика оценки'!A51</f>
        <v>К1.8</v>
      </c>
      <c r="C14" s="86" t="str">
        <f>'Методика оценки'!C51</f>
        <v>Количество используемых в ДОО вариативных форм дошкольного образования в отчетном году</v>
      </c>
      <c r="D14" s="165">
        <f>'Методика оценки'!D51*'Методика оценки'!D6</f>
        <v>2.0000000000000004E-2</v>
      </c>
      <c r="E14" s="179">
        <f>(IF('ИД Свод'!D13&lt;='Методика оценки'!$J$52,'Методика оценки'!$E$52,IF('Методика оценки'!$H$53&lt;='ИД Свод'!D13&lt;='Методика оценки'!$J$53,'Методика оценки'!$E$53,IF('ИД Свод'!D13&gt;='Методика оценки'!$H$54,'Методика оценки'!$E$54,'Методика оценки'!$E$53))))*$D$14</f>
        <v>2.0000000000000004</v>
      </c>
      <c r="F14" s="179">
        <f>(IF('ИД Свод'!E13&lt;='Методика оценки'!$J$52,'Методика оценки'!$E$52,IF('Методика оценки'!$H$53&lt;='ИД Свод'!E13&lt;='Методика оценки'!$J$53,'Методика оценки'!$E$53,IF('ИД Свод'!E13&gt;='Методика оценки'!$H$54,'Методика оценки'!$E$54,'Методика оценки'!$E$53))))*$D$14</f>
        <v>2.0000000000000004</v>
      </c>
      <c r="G14" s="179">
        <f>(IF('ИД Свод'!F13&lt;='Методика оценки'!$J$52,'Методика оценки'!$E$52,IF('Методика оценки'!$H$53&lt;='ИД Свод'!F13&lt;='Методика оценки'!$J$53,'Методика оценки'!$E$53,IF('ИД Свод'!F13&gt;='Методика оценки'!$H$54,'Методика оценки'!$E$54,'Методика оценки'!$E$53))))*$D$14</f>
        <v>2.0000000000000004</v>
      </c>
      <c r="H14" s="179">
        <f>(IF('ИД Свод'!G13&lt;='Методика оценки'!$J$52,'Методика оценки'!$E$52,IF('Методика оценки'!$H$53&lt;='ИД Свод'!G13&lt;='Методика оценки'!$J$53,'Методика оценки'!$E$53,IF('ИД Свод'!G13&gt;='Методика оценки'!$H$54,'Методика оценки'!$E$54,'Методика оценки'!$E$53))))*$D$14</f>
        <v>2.0000000000000004</v>
      </c>
      <c r="I14" s="179">
        <f>(IF('ИД Свод'!H13&lt;='Методика оценки'!$J$52,'Методика оценки'!$E$52,IF('Методика оценки'!$H$53&lt;='ИД Свод'!H13&lt;='Методика оценки'!$J$53,'Методика оценки'!$E$53,IF('ИД Свод'!H13&gt;='Методика оценки'!$H$54,'Методика оценки'!$E$54,'Методика оценки'!$E$53))))*$D$14</f>
        <v>1.0000000000000002</v>
      </c>
      <c r="J14" s="179">
        <f>(IF('ИД Свод'!I13&lt;='Методика оценки'!$J$52,'Методика оценки'!$E$52,IF('Методика оценки'!$H$53&lt;='ИД Свод'!I13&lt;='Методика оценки'!$J$53,'Методика оценки'!$E$53,IF('ИД Свод'!I13&gt;='Методика оценки'!$H$54,'Методика оценки'!$E$54,'Методика оценки'!$E$53))))*$D$14</f>
        <v>0</v>
      </c>
      <c r="K14" s="179">
        <f>(IF('ИД Свод'!J13&lt;='Методика оценки'!$J$52,'Методика оценки'!$E$52,IF('Методика оценки'!$H$53&lt;='ИД Свод'!J13&lt;='Методика оценки'!$J$53,'Методика оценки'!$E$53,IF('ИД Свод'!J13&gt;='Методика оценки'!$H$54,'Методика оценки'!$E$54,'Методика оценки'!$E$53))))*$D$14</f>
        <v>0</v>
      </c>
      <c r="L14" s="179">
        <f>(IF('ИД Свод'!K13&lt;='Методика оценки'!$J$52,'Методика оценки'!$E$52,IF('Методика оценки'!$H$53&lt;='ИД Свод'!K13&lt;='Методика оценки'!$J$53,'Методика оценки'!$E$53,IF('ИД Свод'!K13&gt;='Методика оценки'!$H$54,'Методика оценки'!$E$54,'Методика оценки'!$E$53))))*$D$14</f>
        <v>1.0000000000000002</v>
      </c>
    </row>
    <row r="15" spans="1:12" ht="45">
      <c r="A15" s="2"/>
      <c r="B15" s="91" t="str">
        <f>'Методика оценки'!A65</f>
        <v>К1.9</v>
      </c>
      <c r="C15" s="86" t="str">
        <f>'Методика оценки'!C65</f>
        <v>Наличие реализуемых в отчетном году собственных авторских образовательных программ ДОО, отмеченных всероссийскими, окружными, региональными или муниципальными наградами</v>
      </c>
      <c r="D15" s="165">
        <f>'Методика оценки'!D65*'Методика оценки'!D6</f>
        <v>2.0000000000000004E-2</v>
      </c>
      <c r="E15" s="179">
        <f>(IF('ИД Свод'!D14='Методика оценки'!$H$66,'Методика оценки'!$E$66,IF('ИД Свод'!D14='Методика оценки'!$H$67,'Методика оценки'!$E$67,'Методика оценки'!$E$66)))*$D$15</f>
        <v>2.0000000000000004</v>
      </c>
      <c r="F15" s="179">
        <f>(IF('ИД Свод'!E14='Методика оценки'!$H$66,'Методика оценки'!$E$66,IF('ИД Свод'!E14='Методика оценки'!$H$67,'Методика оценки'!$E$67,'Методика оценки'!$E$66)))*$D$15</f>
        <v>0</v>
      </c>
      <c r="G15" s="179">
        <f>(IF('ИД Свод'!F14='Методика оценки'!$H$66,'Методика оценки'!$E$66,IF('ИД Свод'!F14='Методика оценки'!$H$67,'Методика оценки'!$E$67,'Методика оценки'!$E$66)))*$D$15</f>
        <v>2.0000000000000004</v>
      </c>
      <c r="H15" s="179">
        <f>(IF('ИД Свод'!G14='Методика оценки'!$H$66,'Методика оценки'!$E$66,IF('ИД Свод'!G14='Методика оценки'!$H$67,'Методика оценки'!$E$67,'Методика оценки'!$E$66)))*$D$15</f>
        <v>0</v>
      </c>
      <c r="I15" s="179">
        <f>(IF('ИД Свод'!H14='Методика оценки'!$H$66,'Методика оценки'!$E$66,IF('ИД Свод'!H14='Методика оценки'!$H$67,'Методика оценки'!$E$67,'Методика оценки'!$E$66)))*$D$15</f>
        <v>2.0000000000000004</v>
      </c>
      <c r="J15" s="179">
        <f>(IF('ИД Свод'!I14='Методика оценки'!$H$66,'Методика оценки'!$E$66,IF('ИД Свод'!I14='Методика оценки'!$H$67,'Методика оценки'!$E$67,'Методика оценки'!$E$66)))*$D$15</f>
        <v>2.0000000000000004</v>
      </c>
      <c r="K15" s="179">
        <f>(IF('ИД Свод'!J14='Методика оценки'!$H$66,'Методика оценки'!$E$66,IF('ИД Свод'!J14='Методика оценки'!$H$67,'Методика оценки'!$E$67,'Методика оценки'!$E$66)))*$D$15</f>
        <v>0</v>
      </c>
      <c r="L15" s="179">
        <f>(IF('ИД Свод'!K14='Методика оценки'!$H$66,'Методика оценки'!$E$66,IF('ИД Свод'!K14='Методика оценки'!$H$67,'Методика оценки'!$E$67,'Методика оценки'!$E$66)))*$D$15</f>
        <v>0</v>
      </c>
    </row>
    <row r="16" spans="1:12" ht="30">
      <c r="A16" s="2"/>
      <c r="B16" s="91" t="str">
        <f>'Методика оценки'!A70</f>
        <v>К1.10</v>
      </c>
      <c r="C16" s="90" t="str">
        <f>'Методика оценки'!C70</f>
        <v>Использование специализированных методик работы с разновозрастными группами (зафиксированных в образовательной программе ДОО)</v>
      </c>
      <c r="D16" s="165">
        <f>'Методика оценки'!D70*'Методика оценки'!D6</f>
        <v>1.0000000000000002E-2</v>
      </c>
      <c r="E16" s="179">
        <f>(IF('ИД Свод'!D16='Методика оценки'!$H$71,'Методика оценки'!$E$71,IF('ИД Свод'!D16='Методика оценки'!$H$72,'Методика оценки'!$E$72,'Методика оценки'!$E$71)))*$D$16</f>
        <v>1.0000000000000002</v>
      </c>
      <c r="F16" s="179">
        <f>(IF('ИД Свод'!E16='Методика оценки'!$H$71,'Методика оценки'!$E$71,IF('ИД Свод'!E16='Методика оценки'!$H$72,'Методика оценки'!$E$72,'Методика оценки'!$E$71)))*$D$16</f>
        <v>1.0000000000000002</v>
      </c>
      <c r="G16" s="179">
        <f>(IF('ИД Свод'!F16='Методика оценки'!$H$71,'Методика оценки'!$E$71,IF('ИД Свод'!F16='Методика оценки'!$H$72,'Методика оценки'!$E$72,'Методика оценки'!$E$71)))*$D$16</f>
        <v>1.0000000000000002</v>
      </c>
      <c r="H16" s="179">
        <f>(IF('ИД Свод'!G16='Методика оценки'!$H$71,'Методика оценки'!$E$71,IF('ИД Свод'!G16='Методика оценки'!$H$72,'Методика оценки'!$E$72,'Методика оценки'!$E$71)))*$D$16</f>
        <v>1.0000000000000002</v>
      </c>
      <c r="I16" s="179">
        <f>(IF('ИД Свод'!H16='Методика оценки'!$H$71,'Методика оценки'!$E$71,IF('ИД Свод'!H16='Методика оценки'!$H$72,'Методика оценки'!$E$72,'Методика оценки'!$E$71)))*$D$16</f>
        <v>1.0000000000000002</v>
      </c>
      <c r="J16" s="179">
        <f>(IF('ИД Свод'!I16='Методика оценки'!$H$71,'Методика оценки'!$E$71,IF('ИД Свод'!I16='Методика оценки'!$H$72,'Методика оценки'!$E$72,'Методика оценки'!$E$71)))*$D$16</f>
        <v>1.0000000000000002</v>
      </c>
      <c r="K16" s="179">
        <f>(IF('ИД Свод'!J16='Методика оценки'!$H$71,'Методика оценки'!$E$71,IF('ИД Свод'!J16='Методика оценки'!$H$72,'Методика оценки'!$E$72,'Методика оценки'!$E$71)))*$D$16</f>
        <v>0</v>
      </c>
      <c r="L16" s="179">
        <f>(IF('ИД Свод'!K16='Методика оценки'!$H$71,'Методика оценки'!$E$71,IF('ИД Свод'!K16='Методика оценки'!$H$72,'Методика оценки'!$E$72,'Методика оценки'!$E$71)))*$D$16</f>
        <v>0</v>
      </c>
    </row>
    <row r="17" spans="1:12" ht="60">
      <c r="A17" s="2"/>
      <c r="B17" s="91" t="str">
        <f>'Методика оценки'!A73</f>
        <v>К1.11</v>
      </c>
      <c r="C17" s="90" t="str">
        <f>'Методика оценки'!C73</f>
        <v>Количество предусмотренных ФГОС ДО парциальных программ по развитию детей, реализуемых в ДОО (физическое развитие, художественно-эстетическое развитие, речевое развитие, познавательное развитие,  социально-коммуникативное развитие)</v>
      </c>
      <c r="D17" s="165">
        <f>'Методика оценки'!D73*'Методика оценки'!D6</f>
        <v>2.0000000000000004E-2</v>
      </c>
      <c r="E17" s="179">
        <f>(IF('ИД Свод'!D17&lt;='Методика оценки'!$J$74,'Методика оценки'!$E$74,IF('Методика оценки'!$H$75&lt;='ИД Свод'!D17&lt;='Методика оценки'!$J$75,'Методика оценки'!$E$75,IF('ИД Свод'!D17&gt;='Методика оценки'!$H$76,'Методика оценки'!$E$76,'Методика оценки'!$E$75))))*$D$17</f>
        <v>2.0000000000000004</v>
      </c>
      <c r="F17" s="179">
        <f>(IF('ИД Свод'!E17&lt;='Методика оценки'!$J$74,'Методика оценки'!$E$74,IF('Методика оценки'!$H$75&lt;='ИД Свод'!E17&lt;='Методика оценки'!$J$75,'Методика оценки'!$E$75,IF('ИД Свод'!E17&gt;='Методика оценки'!$H$76,'Методика оценки'!$E$76,'Методика оценки'!$E$75))))*$D$17</f>
        <v>2.0000000000000004</v>
      </c>
      <c r="G17" s="179">
        <f>(IF('ИД Свод'!F17&lt;='Методика оценки'!$J$74,'Методика оценки'!$E$74,IF('Методика оценки'!$H$75&lt;='ИД Свод'!F17&lt;='Методика оценки'!$J$75,'Методика оценки'!$E$75,IF('ИД Свод'!F17&gt;='Методика оценки'!$H$76,'Методика оценки'!$E$76,'Методика оценки'!$E$75))))*$D$17</f>
        <v>2.0000000000000004</v>
      </c>
      <c r="H17" s="179">
        <f>(IF('ИД Свод'!G17&lt;='Методика оценки'!$J$74,'Методика оценки'!$E$74,IF('Методика оценки'!$H$75&lt;='ИД Свод'!G17&lt;='Методика оценки'!$J$75,'Методика оценки'!$E$75,IF('ИД Свод'!G17&gt;='Методика оценки'!$H$76,'Методика оценки'!$E$76,'Методика оценки'!$E$75))))*$D$17</f>
        <v>0</v>
      </c>
      <c r="I17" s="179">
        <f>(IF('ИД Свод'!H17&lt;='Методика оценки'!$J$74,'Методика оценки'!$E$74,IF('Методика оценки'!$H$75&lt;='ИД Свод'!H17&lt;='Методика оценки'!$J$75,'Методика оценки'!$E$75,IF('ИД Свод'!H17&gt;='Методика оценки'!$H$76,'Методика оценки'!$E$76,'Методика оценки'!$E$75))))*$D$17</f>
        <v>2.0000000000000004</v>
      </c>
      <c r="J17" s="179">
        <f>(IF('ИД Свод'!I17&lt;='Методика оценки'!$J$74,'Методика оценки'!$E$74,IF('Методика оценки'!$H$75&lt;='ИД Свод'!I17&lt;='Методика оценки'!$J$75,'Методика оценки'!$E$75,IF('ИД Свод'!I17&gt;='Методика оценки'!$H$76,'Методика оценки'!$E$76,'Методика оценки'!$E$75))))*$D$17</f>
        <v>2.0000000000000004</v>
      </c>
      <c r="K17" s="179">
        <f>(IF('ИД Свод'!J17&lt;='Методика оценки'!$J$74,'Методика оценки'!$E$74,IF('Методика оценки'!$H$75&lt;='ИД Свод'!J17&lt;='Методика оценки'!$J$75,'Методика оценки'!$E$75,IF('ИД Свод'!J17&gt;='Методика оценки'!$H$76,'Методика оценки'!$E$76,'Методика оценки'!$E$75))))*$D$17</f>
        <v>2.0000000000000004</v>
      </c>
      <c r="L17" s="179">
        <f>(IF('ИД Свод'!K17&lt;='Методика оценки'!$J$74,'Методика оценки'!$E$74,IF('Методика оценки'!$H$75&lt;='ИД Свод'!K17&lt;='Методика оценки'!$J$75,'Методика оценки'!$E$75,IF('ИД Свод'!K17&gt;='Методика оценки'!$H$76,'Методика оценки'!$E$76,'Методика оценки'!$E$75))))*$D$17</f>
        <v>2.0000000000000004</v>
      </c>
    </row>
    <row r="18" spans="1:12" ht="45">
      <c r="A18" s="2"/>
      <c r="B18" s="91" t="str">
        <f>'Методика оценки'!A79</f>
        <v>К1.12</v>
      </c>
      <c r="C18" s="90" t="str">
        <f>'Методика оценки'!C79</f>
        <v>Наличие системы диагностики развития (знаний, умений, навыков) воспитанников или системы мониторинга достижения воспитанниками  планируемых целевых ориентиров</v>
      </c>
      <c r="D18" s="165">
        <f>'Методика оценки'!D79*'Методика оценки'!D6</f>
        <v>2.0000000000000004E-2</v>
      </c>
      <c r="E18" s="179">
        <f>(IF('ИД Свод'!D18='Методика оценки'!$H$80,'Методика оценки'!$E$80,IF('ИД Свод'!D18='Методика оценки'!$H$81,'Методика оценки'!$E$81,'Методика оценки'!$E$80)))*$D$18</f>
        <v>2.0000000000000004</v>
      </c>
      <c r="F18" s="179">
        <f>(IF('ИД Свод'!E18='Методика оценки'!$H$80,'Методика оценки'!$E$80,IF('ИД Свод'!E18='Методика оценки'!$H$81,'Методика оценки'!$E$81,'Методика оценки'!$E$80)))*$D$18</f>
        <v>2.0000000000000004</v>
      </c>
      <c r="G18" s="179">
        <f>(IF('ИД Свод'!F18='Методика оценки'!$H$80,'Методика оценки'!$E$80,IF('ИД Свод'!F18='Методика оценки'!$H$81,'Методика оценки'!$E$81,'Методика оценки'!$E$80)))*$D$18</f>
        <v>2.0000000000000004</v>
      </c>
      <c r="H18" s="179">
        <f>(IF('ИД Свод'!G18='Методика оценки'!$H$80,'Методика оценки'!$E$80,IF('ИД Свод'!G18='Методика оценки'!$H$81,'Методика оценки'!$E$81,'Методика оценки'!$E$80)))*$D$18</f>
        <v>2.0000000000000004</v>
      </c>
      <c r="I18" s="179">
        <f>(IF('ИД Свод'!H18='Методика оценки'!$H$80,'Методика оценки'!$E$80,IF('ИД Свод'!H18='Методика оценки'!$H$81,'Методика оценки'!$E$81,'Методика оценки'!$E$80)))*$D$18</f>
        <v>2.0000000000000004</v>
      </c>
      <c r="J18" s="179">
        <f>(IF('ИД Свод'!I18='Методика оценки'!$H$80,'Методика оценки'!$E$80,IF('ИД Свод'!I18='Методика оценки'!$H$81,'Методика оценки'!$E$81,'Методика оценки'!$E$80)))*$D$18</f>
        <v>2.0000000000000004</v>
      </c>
      <c r="K18" s="179">
        <f>(IF('ИД Свод'!J18='Методика оценки'!$H$80,'Методика оценки'!$E$80,IF('ИД Свод'!J18='Методика оценки'!$H$81,'Методика оценки'!$E$81,'Методика оценки'!$E$80)))*$D$18</f>
        <v>0</v>
      </c>
      <c r="L18" s="179">
        <f>(IF('ИД Свод'!K18='Методика оценки'!$H$80,'Методика оценки'!$E$80,IF('ИД Свод'!K18='Методика оценки'!$H$81,'Методика оценки'!$E$81,'Методика оценки'!$E$80)))*$D$18</f>
        <v>2.0000000000000004</v>
      </c>
    </row>
    <row r="19" spans="1:12" ht="30">
      <c r="A19" s="64"/>
      <c r="B19" s="106" t="str">
        <f>'Методика оценки'!A82</f>
        <v>К2</v>
      </c>
      <c r="C19" s="107" t="str">
        <f>'Методика оценки'!B82</f>
        <v>Группа критериев 2. Качество услуг по присмотру и уходу за детьми (содержание детей, обеспечение питанием и т.п.)</v>
      </c>
      <c r="D19" s="164">
        <v>1</v>
      </c>
      <c r="E19" s="178">
        <f t="shared" ref="E19:L19" si="2">SUM(E20:E24)*$D$19</f>
        <v>15</v>
      </c>
      <c r="F19" s="178">
        <f t="shared" si="2"/>
        <v>15</v>
      </c>
      <c r="G19" s="178">
        <f t="shared" si="2"/>
        <v>15</v>
      </c>
      <c r="H19" s="178">
        <f t="shared" si="2"/>
        <v>15</v>
      </c>
      <c r="I19" s="178">
        <f t="shared" si="2"/>
        <v>13.5</v>
      </c>
      <c r="J19" s="178">
        <f t="shared" si="2"/>
        <v>15</v>
      </c>
      <c r="K19" s="178">
        <f t="shared" si="2"/>
        <v>9</v>
      </c>
      <c r="L19" s="178">
        <f t="shared" si="2"/>
        <v>15</v>
      </c>
    </row>
    <row r="20" spans="1:12" ht="30">
      <c r="A20" s="2"/>
      <c r="B20" s="91" t="str">
        <f>'Методика оценки'!A83</f>
        <v>К2.1.</v>
      </c>
      <c r="C20" s="86" t="str">
        <f>'Методика оценки'!C83</f>
        <v>Среднее количество дней, пропущенных одним воспитанником ДОО по болезни, в отчётном году</v>
      </c>
      <c r="D20" s="165">
        <f>'Методика оценки'!D83*'Методика оценки'!D82</f>
        <v>0.03</v>
      </c>
      <c r="E20" s="179">
        <f>IF('ИД Свод'!D9=0,0,(IF('ИД Свод'!D19/'ИД Свод'!D9&gt;='Методика оценки'!$H$85,'Методика оценки'!$E$85,IF('Методика оценки'!$H$86&lt;='ИД Свод'!D19/'ИД Свод'!D9&lt;='Методика оценки'!$J$86,'Методика оценки'!$E$86,IF('ИД Свод'!D19/'ИД Свод'!D9&lt;='Методика оценки'!$J$87,'Методика оценки'!$E$87,'Методика оценки'!$E$86))))*$D$20)</f>
        <v>3</v>
      </c>
      <c r="F20" s="179">
        <f>IF('ИД Свод'!E9=0,0,(IF('ИД Свод'!E19/'ИД Свод'!E9&gt;='Методика оценки'!$H$85,'Методика оценки'!$E$85,IF('Методика оценки'!$H$86&lt;='ИД Свод'!E19/'ИД Свод'!E9&lt;='Методика оценки'!$J$86,'Методика оценки'!$E$86,IF('ИД Свод'!E19/'ИД Свод'!E9&lt;='Методика оценки'!$J$87,'Методика оценки'!$E$87,'Методика оценки'!$E$86))))*$D$20)</f>
        <v>3</v>
      </c>
      <c r="G20" s="179">
        <f>IF('ИД Свод'!F9=0,0,(IF('ИД Свод'!F19/'ИД Свод'!F9&gt;='Методика оценки'!$H$85,'Методика оценки'!$E$85,IF('Методика оценки'!$H$86&lt;='ИД Свод'!F19/'ИД Свод'!F9&lt;='Методика оценки'!$J$86,'Методика оценки'!$E$86,IF('ИД Свод'!F19/'ИД Свод'!F9&lt;='Методика оценки'!$J$87,'Методика оценки'!$E$87,'Методика оценки'!$E$86))))*$D$20)</f>
        <v>3</v>
      </c>
      <c r="H20" s="179">
        <f>IF('ИД Свод'!G9=0,0,(IF('ИД Свод'!G19/'ИД Свод'!G9&gt;='Методика оценки'!$H$85,'Методика оценки'!$E$85,IF('Методика оценки'!$H$86&lt;='ИД Свод'!G19/'ИД Свод'!G9&lt;='Методика оценки'!$J$86,'Методика оценки'!$E$86,IF('ИД Свод'!G19/'ИД Свод'!G9&lt;='Методика оценки'!$J$87,'Методика оценки'!$E$87,'Методика оценки'!$E$86))))*$D$20)</f>
        <v>3</v>
      </c>
      <c r="I20" s="179">
        <f>IF('ИД Свод'!H9=0,0,(IF('ИД Свод'!H19/'ИД Свод'!H9&gt;='Методика оценки'!$H$85,'Методика оценки'!$E$85,IF('Методика оценки'!$H$86&lt;='ИД Свод'!H19/'ИД Свод'!H9&lt;='Методика оценки'!$J$86,'Методика оценки'!$E$86,IF('ИД Свод'!H19/'ИД Свод'!H9&lt;='Методика оценки'!$J$87,'Методика оценки'!$E$87,'Методика оценки'!$E$86))))*$D$20)</f>
        <v>3</v>
      </c>
      <c r="J20" s="179">
        <f>IF('ИД Свод'!I9=0,0,(IF('ИД Свод'!I19/'ИД Свод'!I9&gt;='Методика оценки'!$H$85,'Методика оценки'!$E$85,IF('Методика оценки'!$H$86&lt;='ИД Свод'!I19/'ИД Свод'!I9&lt;='Методика оценки'!$J$86,'Методика оценки'!$E$86,IF('ИД Свод'!I19/'ИД Свод'!I9&lt;='Методика оценки'!$J$87,'Методика оценки'!$E$87,'Методика оценки'!$E$86))))*$D$20)</f>
        <v>3</v>
      </c>
      <c r="K20" s="179">
        <f>IF('ИД Свод'!J9=0,0,(IF('ИД Свод'!J19/'ИД Свод'!J9&gt;='Методика оценки'!$H$85,'Методика оценки'!$E$85,IF('Методика оценки'!$H$86&lt;='ИД Свод'!J19/'ИД Свод'!J9&lt;='Методика оценки'!$J$86,'Методика оценки'!$E$86,IF('ИД Свод'!J19/'ИД Свод'!J9&lt;='Методика оценки'!$J$87,'Методика оценки'!$E$87,'Методика оценки'!$E$86))))*$D$20)</f>
        <v>3</v>
      </c>
      <c r="L20" s="179">
        <f>IF('ИД Свод'!K9=0,0,(IF('ИД Свод'!K19/'ИД Свод'!K9&gt;='Методика оценки'!$H$85,'Методика оценки'!$E$85,IF('Методика оценки'!$H$86&lt;='ИД Свод'!K19/'ИД Свод'!K9&lt;='Методика оценки'!$J$86,'Методика оценки'!$E$86,IF('ИД Свод'!K19/'ИД Свод'!K9&lt;='Методика оценки'!$J$87,'Методика оценки'!$E$87,'Методика оценки'!$E$86))))*$D$20)</f>
        <v>3</v>
      </c>
    </row>
    <row r="21" spans="1:12" ht="45">
      <c r="A21" s="2"/>
      <c r="B21" s="91" t="str">
        <f>'Методика оценки'!A88</f>
        <v>К2.2.</v>
      </c>
      <c r="C21" s="90" t="str">
        <f>'Методика оценки'!C88</f>
        <v>Количество несчастных случаев, отравлений и травм, полученных воспитанниками во время пребывания в ДОО (на 100 воcпитанников) в отчётном году</v>
      </c>
      <c r="D21" s="165">
        <f>'Методика оценки'!D88*'Методика оценки'!D82</f>
        <v>0.03</v>
      </c>
      <c r="E21" s="179">
        <f>IF('ИД Свод'!D9=0,0,(IF((('ИД Свод'!D20/'ИД Свод'!D9)*100)&gt;='Методика оценки'!$H$90,'Методика оценки'!$E$90,IF('Методика оценки'!$H$91&lt;=(('ИД Свод'!D20/'ИД Свод'!D9)*100)&lt;='Методика оценки'!$J$91,'Методика оценки'!$E$91,IF((('ИД Свод'!D20/'ИД Свод'!D9)*100)&lt;='Методика оценки'!$J$92,'Методика оценки'!$E$92,'Методика оценки'!$E$91))))*$D$21)</f>
        <v>3</v>
      </c>
      <c r="F21" s="179">
        <f>IF('ИД Свод'!E9=0,0,(IF((('ИД Свод'!E20/'ИД Свод'!E9)*100)&gt;='Методика оценки'!$H$90,'Методика оценки'!$E$90,IF('Методика оценки'!$H$91&lt;=(('ИД Свод'!E20/'ИД Свод'!E9)*100)&lt;='Методика оценки'!$J$91,'Методика оценки'!$E$91,IF((('ИД Свод'!E20/'ИД Свод'!E9)*100)&lt;='Методика оценки'!$J$92,'Методика оценки'!$E$92,'Методика оценки'!$E$91))))*$D$21)</f>
        <v>3</v>
      </c>
      <c r="G21" s="179">
        <f>IF('ИД Свод'!F9=0,0,(IF((('ИД Свод'!F20/'ИД Свод'!F9)*100)&gt;='Методика оценки'!$H$90,'Методика оценки'!$E$90,IF('Методика оценки'!$H$91&lt;=(('ИД Свод'!F20/'ИД Свод'!F9)*100)&lt;='Методика оценки'!$J$91,'Методика оценки'!$E$91,IF((('ИД Свод'!F20/'ИД Свод'!F9)*100)&lt;='Методика оценки'!$J$92,'Методика оценки'!$E$92,'Методика оценки'!$E$91))))*$D$21)</f>
        <v>3</v>
      </c>
      <c r="H21" s="179">
        <f>IF('ИД Свод'!G9=0,0,(IF((('ИД Свод'!G20/'ИД Свод'!G9)*100)&gt;='Методика оценки'!$H$90,'Методика оценки'!$E$90,IF('Методика оценки'!$H$91&lt;=(('ИД Свод'!G20/'ИД Свод'!G9)*100)&lt;='Методика оценки'!$J$91,'Методика оценки'!$E$91,IF((('ИД Свод'!G20/'ИД Свод'!G9)*100)&lt;='Методика оценки'!$J$92,'Методика оценки'!$E$92,'Методика оценки'!$E$91))))*$D$21)</f>
        <v>3</v>
      </c>
      <c r="I21" s="179">
        <f>IF('ИД Свод'!H9=0,0,(IF((('ИД Свод'!H20/'ИД Свод'!H9)*100)&gt;='Методика оценки'!$H$90,'Методика оценки'!$E$90,IF('Методика оценки'!$H$91&lt;=(('ИД Свод'!H20/'ИД Свод'!H9)*100)&lt;='Методика оценки'!$J$91,'Методика оценки'!$E$91,IF((('ИД Свод'!H20/'ИД Свод'!H9)*100)&lt;='Методика оценки'!$J$92,'Методика оценки'!$E$92,'Методика оценки'!$E$91))))*$D$21)</f>
        <v>3</v>
      </c>
      <c r="J21" s="179">
        <f>IF('ИД Свод'!I9=0,0,(IF((('ИД Свод'!I20/'ИД Свод'!I9)*100)&gt;='Методика оценки'!$H$90,'Методика оценки'!$E$90,IF('Методика оценки'!$H$91&lt;=(('ИД Свод'!I20/'ИД Свод'!I9)*100)&lt;='Методика оценки'!$J$91,'Методика оценки'!$E$91,IF((('ИД Свод'!I20/'ИД Свод'!I9)*100)&lt;='Методика оценки'!$J$92,'Методика оценки'!$E$92,'Методика оценки'!$E$91))))*$D$21)</f>
        <v>3</v>
      </c>
      <c r="K21" s="179">
        <f>IF('ИД Свод'!J9=0,0,(IF((('ИД Свод'!J20/'ИД Свод'!J9)*100)&gt;='Методика оценки'!$H$90,'Методика оценки'!$E$90,IF('Методика оценки'!$H$91&lt;=(('ИД Свод'!J20/'ИД Свод'!J9)*100)&lt;='Методика оценки'!$J$91,'Методика оценки'!$E$91,IF((('ИД Свод'!J20/'ИД Свод'!J9)*100)&lt;='Методика оценки'!$J$92,'Методика оценки'!$E$92,'Методика оценки'!$E$91))))*$D$21)</f>
        <v>3</v>
      </c>
      <c r="L21" s="179">
        <f>IF('ИД Свод'!K9=0,0,(IF((('ИД Свод'!K20/'ИД Свод'!K9)*100)&gt;='Методика оценки'!$H$90,'Методика оценки'!$E$90,IF('Методика оценки'!$H$91&lt;=(('ИД Свод'!K20/'ИД Свод'!K9)*100)&lt;='Методика оценки'!$J$91,'Методика оценки'!$E$91,IF((('ИД Свод'!K20/'ИД Свод'!K9)*100)&lt;='Методика оценки'!$J$92,'Методика оценки'!$E$92,'Методика оценки'!$E$91))))*$D$21)</f>
        <v>3</v>
      </c>
    </row>
    <row r="22" spans="1:12">
      <c r="A22" s="65"/>
      <c r="B22" s="111" t="str">
        <f>'Методика оценки'!A101</f>
        <v>К2.3.</v>
      </c>
      <c r="C22" s="86" t="str">
        <f>'Методика оценки'!C101</f>
        <v>Наличие сторожа (охранника) в дневное время</v>
      </c>
      <c r="D22" s="165">
        <f>'Методика оценки'!D101*'Методика оценки'!D82</f>
        <v>0.03</v>
      </c>
      <c r="E22" s="179">
        <f>(IF('ИД Свод'!D21='Методика оценки'!$H$102,'Методика оценки'!$E$102,IF('ИД Свод'!D21='Методика оценки'!$H$103,'Методика оценки'!$E$103,'Методика оценки'!$E$102)))*$D$22</f>
        <v>3</v>
      </c>
      <c r="F22" s="179">
        <f>(IF('ИД Свод'!E21='Методика оценки'!$H$102,'Методика оценки'!$E$102,IF('ИД Свод'!E21='Методика оценки'!$H$103,'Методика оценки'!$E$103,'Методика оценки'!$E$102)))*$D$22</f>
        <v>3</v>
      </c>
      <c r="G22" s="179">
        <f>(IF('ИД Свод'!F21='Методика оценки'!$H$102,'Методика оценки'!$E$102,IF('ИД Свод'!F21='Методика оценки'!$H$103,'Методика оценки'!$E$103,'Методика оценки'!$E$102)))*$D$22</f>
        <v>3</v>
      </c>
      <c r="H22" s="179">
        <f>(IF('ИД Свод'!G21='Методика оценки'!$H$102,'Методика оценки'!$E$102,IF('ИД Свод'!G21='Методика оценки'!$H$103,'Методика оценки'!$E$103,'Методика оценки'!$E$102)))*$D$22</f>
        <v>3</v>
      </c>
      <c r="I22" s="179">
        <f>(IF('ИД Свод'!H21='Методика оценки'!$H$102,'Методика оценки'!$E$102,IF('ИД Свод'!H21='Методика оценки'!$H$103,'Методика оценки'!$E$103,'Методика оценки'!$E$102)))*$D$22</f>
        <v>3</v>
      </c>
      <c r="J22" s="179">
        <f>(IF('ИД Свод'!I21='Методика оценки'!$H$102,'Методика оценки'!$E$102,IF('ИД Свод'!I21='Методика оценки'!$H$103,'Методика оценки'!$E$103,'Методика оценки'!$E$102)))*$D$22</f>
        <v>3</v>
      </c>
      <c r="K22" s="179">
        <f>(IF('ИД Свод'!J21='Методика оценки'!$H$102,'Методика оценки'!$E$102,IF('ИД Свод'!J21='Методика оценки'!$H$103,'Методика оценки'!$E$103,'Методика оценки'!$E$102)))*$D$22</f>
        <v>0</v>
      </c>
      <c r="L22" s="179">
        <f>(IF('ИД Свод'!K21='Методика оценки'!$H$102,'Методика оценки'!$E$102,IF('ИД Свод'!K21='Методика оценки'!$H$103,'Методика оценки'!$E$103,'Методика оценки'!$E$102)))*$D$22</f>
        <v>3</v>
      </c>
    </row>
    <row r="23" spans="1:12">
      <c r="A23" s="65"/>
      <c r="B23" s="111" t="str">
        <f>'Методика оценки'!A104</f>
        <v>К2.4.</v>
      </c>
      <c r="C23" s="86" t="str">
        <f>'Методика оценки'!C104</f>
        <v>Доля воспитанников, прошедших диспансеризацию в отчётном году</v>
      </c>
      <c r="D23" s="165">
        <f>'Методика оценки'!D104*'Методика оценки'!D82</f>
        <v>0.03</v>
      </c>
      <c r="E23" s="179">
        <f>IF('ИД Свод'!D9=0,0,(IF((('ИД Свод'!D22/'ИД Свод'!D9)*100)&lt;='Методика оценки'!$J$106,'Методика оценки'!$E$106,IF('Методика оценки'!$H$107&lt;=(('ИД Свод'!D22/'ИД Свод'!D9)*100)&lt;='Методика оценки'!$J$107,'Методика оценки'!$E$107,IF((('ИД Свод'!D22/'ИД Свод'!D9))*100&gt;='Методика оценки'!$H$108,'Методика оценки'!$E$108,'Методика оценки'!$E$107))))*$D$23)</f>
        <v>3</v>
      </c>
      <c r="F23" s="179">
        <f>IF('ИД Свод'!E9=0,0,(IF((('ИД Свод'!E22/'ИД Свод'!E9)*100)&lt;='Методика оценки'!$J$106,'Методика оценки'!$E$106,IF('Методика оценки'!$H$107&lt;=(('ИД Свод'!E22/'ИД Свод'!E9)*100)&lt;='Методика оценки'!$J$107,'Методика оценки'!$E$107,IF((('ИД Свод'!E22/'ИД Свод'!E9))*100&gt;='Методика оценки'!$H$108,'Методика оценки'!$E$108,'Методика оценки'!$E$107))))*$D$23)</f>
        <v>3</v>
      </c>
      <c r="G23" s="179">
        <f>IF('ИД Свод'!F9=0,0,(IF((('ИД Свод'!F22/'ИД Свод'!F9)*100)&lt;='Методика оценки'!$J$106,'Методика оценки'!$E$106,IF('Методика оценки'!$H$107&lt;=(('ИД Свод'!F22/'ИД Свод'!F9)*100)&lt;='Методика оценки'!$J$107,'Методика оценки'!$E$107,IF((('ИД Свод'!F22/'ИД Свод'!F9))*100&gt;='Методика оценки'!$H$108,'Методика оценки'!$E$108,'Методика оценки'!$E$107))))*$D$23)</f>
        <v>3</v>
      </c>
      <c r="H23" s="179">
        <f>IF('ИД Свод'!G9=0,0,(IF((('ИД Свод'!G22/'ИД Свод'!G9)*100)&lt;='Методика оценки'!$J$106,'Методика оценки'!$E$106,IF('Методика оценки'!$H$107&lt;=(('ИД Свод'!G22/'ИД Свод'!G9)*100)&lt;='Методика оценки'!$J$107,'Методика оценки'!$E$107,IF((('ИД Свод'!G22/'ИД Свод'!G9))*100&gt;='Методика оценки'!$H$108,'Методика оценки'!$E$108,'Методика оценки'!$E$107))))*$D$23)</f>
        <v>3</v>
      </c>
      <c r="I23" s="179">
        <f>IF('ИД Свод'!H9=0,0,(IF((('ИД Свод'!H22/'ИД Свод'!H9)*100)&lt;='Методика оценки'!$J$106,'Методика оценки'!$E$106,IF('Методика оценки'!$H$107&lt;=(('ИД Свод'!H22/'ИД Свод'!H9)*100)&lt;='Методика оценки'!$J$107,'Методика оценки'!$E$107,IF((('ИД Свод'!H22/'ИД Свод'!H9))*100&gt;='Методика оценки'!$H$108,'Методика оценки'!$E$108,'Методика оценки'!$E$107))))*$D$23)</f>
        <v>1.5</v>
      </c>
      <c r="J23" s="179">
        <f>IF('ИД Свод'!I9=0,0,(IF((('ИД Свод'!I22/'ИД Свод'!I9)*100)&lt;='Методика оценки'!$J$106,'Методика оценки'!$E$106,IF('Методика оценки'!$H$107&lt;=(('ИД Свод'!I22/'ИД Свод'!I9)*100)&lt;='Методика оценки'!$J$107,'Методика оценки'!$E$107,IF((('ИД Свод'!I22/'ИД Свод'!I9))*100&gt;='Методика оценки'!$H$108,'Методика оценки'!$E$108,'Методика оценки'!$E$107))))*$D$23)</f>
        <v>3</v>
      </c>
      <c r="K23" s="179">
        <f>IF('ИД Свод'!J9=0,0,(IF((('ИД Свод'!J22/'ИД Свод'!J9)*100)&lt;='Методика оценки'!$J$106,'Методика оценки'!$E$106,IF('Методика оценки'!$H$107&lt;=(('ИД Свод'!J22/'ИД Свод'!J9)*100)&lt;='Методика оценки'!$J$107,'Методика оценки'!$E$107,IF((('ИД Свод'!J22/'ИД Свод'!J9))*100&gt;='Методика оценки'!$H$108,'Методика оценки'!$E$108,'Методика оценки'!$E$107))))*$D$23)</f>
        <v>3</v>
      </c>
      <c r="L23" s="179">
        <f>IF('ИД Свод'!K9=0,0,(IF((('ИД Свод'!K22/'ИД Свод'!K9)*100)&lt;='Методика оценки'!$J$106,'Методика оценки'!$E$106,IF('Методика оценки'!$H$107&lt;=(('ИД Свод'!K22/'ИД Свод'!K9)*100)&lt;='Методика оценки'!$J$107,'Методика оценки'!$E$107,IF((('ИД Свод'!K22/'ИД Свод'!K9))*100&gt;='Методика оценки'!$H$108,'Методика оценки'!$E$108,'Методика оценки'!$E$107))))*$D$23)</f>
        <v>3</v>
      </c>
    </row>
    <row r="24" spans="1:12" ht="30">
      <c r="A24" s="65"/>
      <c r="B24" s="111" t="str">
        <f>'Методика оценки'!A109</f>
        <v>К2.5.</v>
      </c>
      <c r="C24" s="86" t="str">
        <f>'Методика оценки'!C109</f>
        <v>Ведение индивидуальных карт психофизического здоровья детей психологом и медицинскими работниками</v>
      </c>
      <c r="D24" s="165">
        <f>'Методика оценки'!D109*'Методика оценки'!D82</f>
        <v>0.03</v>
      </c>
      <c r="E24" s="179">
        <f>(IF('ИД Свод'!D23='Методика оценки'!$H$110,'Методика оценки'!$E$110,IF('ИД Свод'!D23='Методика оценки'!$H$111,'Методика оценки'!$E$111,'Методика оценки'!$E$110)))*$D$24</f>
        <v>3</v>
      </c>
      <c r="F24" s="179">
        <f>(IF('ИД Свод'!E23='Методика оценки'!$H$110,'Методика оценки'!$E$110,IF('ИД Свод'!E23='Методика оценки'!$H$111,'Методика оценки'!$E$111,'Методика оценки'!$E$110)))*$D$24</f>
        <v>3</v>
      </c>
      <c r="G24" s="179">
        <f>(IF('ИД Свод'!F23='Методика оценки'!$H$110,'Методика оценки'!$E$110,IF('ИД Свод'!F23='Методика оценки'!$H$111,'Методика оценки'!$E$111,'Методика оценки'!$E$110)))*$D$24</f>
        <v>3</v>
      </c>
      <c r="H24" s="179">
        <f>(IF('ИД Свод'!G23='Методика оценки'!$H$110,'Методика оценки'!$E$110,IF('ИД Свод'!G23='Методика оценки'!$H$111,'Методика оценки'!$E$111,'Методика оценки'!$E$110)))*$D$24</f>
        <v>3</v>
      </c>
      <c r="I24" s="179">
        <f>(IF('ИД Свод'!H23='Методика оценки'!$H$110,'Методика оценки'!$E$110,IF('ИД Свод'!H23='Методика оценки'!$H$111,'Методика оценки'!$E$111,'Методика оценки'!$E$110)))*$D$24</f>
        <v>3</v>
      </c>
      <c r="J24" s="179">
        <f>(IF('ИД Свод'!I23='Методика оценки'!$H$110,'Методика оценки'!$E$110,IF('ИД Свод'!I23='Методика оценки'!$H$111,'Методика оценки'!$E$111,'Методика оценки'!$E$110)))*$D$24</f>
        <v>3</v>
      </c>
      <c r="K24" s="179">
        <f>(IF('ИД Свод'!J23='Методика оценки'!$H$110,'Методика оценки'!$E$110,IF('ИД Свод'!J23='Методика оценки'!$H$111,'Методика оценки'!$E$111,'Методика оценки'!$E$110)))*$D$24</f>
        <v>0</v>
      </c>
      <c r="L24" s="179">
        <f>(IF('ИД Свод'!K23='Методика оценки'!$H$110,'Методика оценки'!$E$110,IF('ИД Свод'!K23='Методика оценки'!$H$111,'Методика оценки'!$E$111,'Методика оценки'!$E$110)))*$D$24</f>
        <v>3</v>
      </c>
    </row>
    <row r="25" spans="1:12" ht="45">
      <c r="A25" s="64"/>
      <c r="B25" s="106" t="str">
        <f>'Методика оценки'!A112</f>
        <v>К3</v>
      </c>
      <c r="C25" s="106" t="str">
        <f>'Методика оценки'!B112</f>
        <v>Группа критериев 3. Обеспеченность кадровыми ресурсами (преподавательский состав, административно-управленческий состав, вспомогательный персонал и т.п.)</v>
      </c>
      <c r="D25" s="164">
        <v>1</v>
      </c>
      <c r="E25" s="178">
        <f t="shared" ref="E25:L25" si="3">SUM(E26:E41)*$D$25</f>
        <v>7.96</v>
      </c>
      <c r="F25" s="178">
        <f t="shared" si="3"/>
        <v>6.48</v>
      </c>
      <c r="G25" s="178">
        <f t="shared" si="3"/>
        <v>8.8000000000000007</v>
      </c>
      <c r="H25" s="178">
        <f t="shared" si="3"/>
        <v>12.28</v>
      </c>
      <c r="I25" s="178">
        <f t="shared" si="3"/>
        <v>9</v>
      </c>
      <c r="J25" s="178">
        <f t="shared" si="3"/>
        <v>6.6</v>
      </c>
      <c r="K25" s="178">
        <f t="shared" si="3"/>
        <v>9.7999999999999989</v>
      </c>
      <c r="L25" s="178">
        <f t="shared" si="3"/>
        <v>8.1999999999999993</v>
      </c>
    </row>
    <row r="26" spans="1:12" ht="45">
      <c r="A26" s="65"/>
      <c r="B26" s="86" t="str">
        <f>'Методика оценки'!A113</f>
        <v>К3.1.</v>
      </c>
      <c r="C26" s="86" t="str">
        <f>'Методика оценки'!C113</f>
        <v>Соотношение количества педагогических работников, педагогический стаж работы которых составляет до 5 лет, и количества педагогических работников, педагогический стаж работы которых составляет более 30 лет, в отчётном году</v>
      </c>
      <c r="D26" s="165">
        <f>'Методика оценки'!D113*'Методика оценки'!D112</f>
        <v>4.0000000000000001E-3</v>
      </c>
      <c r="E26" s="179">
        <f>IF('ИД Свод'!D24=0,0,IF((('ИД Свод'!D25/'ИД Свод'!D24)*100)&lt;= 'Методика оценки'!$J$115, 'Методика оценки'!$E$115,IF(AND((('ИД Свод'!D25/'ИД Свод'!D24)*100)&gt;= 'Методика оценки'!$H$116,(('ИД Свод'!D25/'ИД Свод'!D24)*100)&lt;= 'Методика оценки'!$J$116), 'Методика оценки'!$E$116,IF(AND((('ИД Свод'!D25/'ИД Свод'!D24)*100)&gt;= 'Методика оценки'!$H$117, (('ИД Свод'!D25/'ИД Свод'!D24)*100)&lt;= 'Методика оценки'!$J$117), 'Методика оценки'!$E$117,IF(AND((('ИД Свод'!D25/'ИД Свод'!D24)*100)&gt;= 'Методика оценки'!$H$118, (('ИД Свод'!D25/'ИД Свод'!D24)*100)&lt;= 'Методика оценки'!$J$118), 'Методика оценки'!$E$118,IF((('ИД Свод'!D25/'ИД Свод'!D24)*100)&gt;= 'Методика оценки'!$H$119, 'Методика оценки'!$E$119,"ошибка")))))*$D$26)</f>
        <v>0.2</v>
      </c>
      <c r="F26" s="179">
        <f>IF('ИД Свод'!E24=0,0,IF((('ИД Свод'!E25/'ИД Свод'!E24)*100)&lt;= 'Методика оценки'!$J$115, 'Методика оценки'!$E$115,IF(AND((('ИД Свод'!E25/'ИД Свод'!E24)*100)&gt;= 'Методика оценки'!$H$116,(('ИД Свод'!E25/'ИД Свод'!E24)*100)&lt;= 'Методика оценки'!$J$116), 'Методика оценки'!$E$116,IF(AND((('ИД Свод'!E25/'ИД Свод'!E24)*100)&gt;= 'Методика оценки'!$H$117, (('ИД Свод'!E25/'ИД Свод'!E24)*100)&lt;= 'Методика оценки'!$J$117), 'Методика оценки'!$E$117,IF(AND((('ИД Свод'!E25/'ИД Свод'!E24)*100)&gt;= 'Методика оценки'!$H$118, (('ИД Свод'!E25/'ИД Свод'!E24)*100)&lt;= 'Методика оценки'!$J$118), 'Методика оценки'!$E$118,IF((('ИД Свод'!E25/'ИД Свод'!E24)*100)&gt;= 'Методика оценки'!$H$119, 'Методика оценки'!$E$119,"ошибка")))))*$D$26)</f>
        <v>0</v>
      </c>
      <c r="G26" s="179">
        <f>IF('ИД Свод'!F24=0,0,IF((('ИД Свод'!F25/'ИД Свод'!F24)*100)&lt;= 'Методика оценки'!$J$115, 'Методика оценки'!$E$115,IF(AND((('ИД Свод'!F25/'ИД Свод'!F24)*100)&gt;= 'Методика оценки'!$H$116,(('ИД Свод'!F25/'ИД Свод'!F24)*100)&lt;= 'Методика оценки'!$J$116), 'Методика оценки'!$E$116,IF(AND((('ИД Свод'!F25/'ИД Свод'!F24)*100)&gt;= 'Методика оценки'!$H$117, (('ИД Свод'!F25/'ИД Свод'!F24)*100)&lt;= 'Методика оценки'!$J$117), 'Методика оценки'!$E$117,IF(AND((('ИД Свод'!F25/'ИД Свод'!F24)*100)&gt;= 'Методика оценки'!$H$118, (('ИД Свод'!F25/'ИД Свод'!F24)*100)&lt;= 'Методика оценки'!$J$118), 'Методика оценки'!$E$118,IF((('ИД Свод'!F25/'ИД Свод'!F24)*100)&gt;= 'Методика оценки'!$H$119, 'Методика оценки'!$E$119,"ошибка")))))*$D$26)</f>
        <v>0</v>
      </c>
      <c r="H26" s="179">
        <f>IF('ИД Свод'!G24=0,0,IF((('ИД Свод'!G25/'ИД Свод'!G24)*100)&lt;= 'Методика оценки'!$J$115, 'Методика оценки'!$E$115,IF(AND((('ИД Свод'!G25/'ИД Свод'!G24)*100)&gt;= 'Методика оценки'!$H$116,(('ИД Свод'!G25/'ИД Свод'!G24)*100)&lt;= 'Методика оценки'!$J$116), 'Методика оценки'!$E$116,IF(AND((('ИД Свод'!G25/'ИД Свод'!G24)*100)&gt;= 'Методика оценки'!$H$117, (('ИД Свод'!G25/'ИД Свод'!G24)*100)&lt;= 'Методика оценки'!$J$117), 'Методика оценки'!$E$117,IF(AND((('ИД Свод'!G25/'ИД Свод'!G24)*100)&gt;= 'Методика оценки'!$H$118, (('ИД Свод'!G25/'ИД Свод'!G24)*100)&lt;= 'Методика оценки'!$J$118), 'Методика оценки'!$E$118,IF((('ИД Свод'!G25/'ИД Свод'!G24)*100)&gt;= 'Методика оценки'!$H$119, 'Методика оценки'!$E$119,"ошибка")))))*$D$26)</f>
        <v>0</v>
      </c>
      <c r="I26" s="179">
        <f>IF('ИД Свод'!H24=0,0,IF((('ИД Свод'!H25/'ИД Свод'!H24)*100)&lt;= 'Методика оценки'!$J$115, 'Методика оценки'!$E$115,IF(AND((('ИД Свод'!H25/'ИД Свод'!H24)*100)&gt;= 'Методика оценки'!$H$116,(('ИД Свод'!H25/'ИД Свод'!H24)*100)&lt;= 'Методика оценки'!$J$116), 'Методика оценки'!$E$116,IF(AND((('ИД Свод'!H25/'ИД Свод'!H24)*100)&gt;= 'Методика оценки'!$H$117, (('ИД Свод'!H25/'ИД Свод'!H24)*100)&lt;= 'Методика оценки'!$J$117), 'Методика оценки'!$E$117,IF(AND((('ИД Свод'!H25/'ИД Свод'!H24)*100)&gt;= 'Методика оценки'!$H$118, (('ИД Свод'!H25/'ИД Свод'!H24)*100)&lt;= 'Методика оценки'!$J$118), 'Методика оценки'!$E$118,IF((('ИД Свод'!H25/'ИД Свод'!H24)*100)&gt;= 'Методика оценки'!$H$119, 'Методика оценки'!$E$119,"ошибка")))))*$D$26)</f>
        <v>0.2</v>
      </c>
      <c r="J26" s="179">
        <f>IF('ИД Свод'!I24=0,0,IF((('ИД Свод'!I25/'ИД Свод'!I24)*100)&lt;= 'Методика оценки'!$J$115, 'Методика оценки'!$E$115,IF(AND((('ИД Свод'!I25/'ИД Свод'!I24)*100)&gt;= 'Методика оценки'!$H$116,(('ИД Свод'!I25/'ИД Свод'!I24)*100)&lt;= 'Методика оценки'!$J$116), 'Методика оценки'!$E$116,IF(AND((('ИД Свод'!I25/'ИД Свод'!I24)*100)&gt;= 'Методика оценки'!$H$117, (('ИД Свод'!I25/'ИД Свод'!I24)*100)&lt;= 'Методика оценки'!$J$117), 'Методика оценки'!$E$117,IF(AND((('ИД Свод'!I25/'ИД Свод'!I24)*100)&gt;= 'Методика оценки'!$H$118, (('ИД Свод'!I25/'ИД Свод'!I24)*100)&lt;= 'Методика оценки'!$J$118), 'Методика оценки'!$E$118,IF((('ИД Свод'!I25/'ИД Свод'!I24)*100)&gt;= 'Методика оценки'!$H$119, 'Методика оценки'!$E$119,"ошибка")))))*$D$26)</f>
        <v>0</v>
      </c>
      <c r="K26" s="179">
        <f>IF('ИД Свод'!J24=0,0,IF((('ИД Свод'!J25/'ИД Свод'!J24)*100)&lt;= 'Методика оценки'!$J$115, 'Методика оценки'!$E$115,IF(AND((('ИД Свод'!J25/'ИД Свод'!J24)*100)&gt;= 'Методика оценки'!$H$116,(('ИД Свод'!J25/'ИД Свод'!J24)*100)&lt;= 'Методика оценки'!$J$116), 'Методика оценки'!$E$116,IF(AND((('ИД Свод'!J25/'ИД Свод'!J24)*100)&gt;= 'Методика оценки'!$H$117, (('ИД Свод'!J25/'ИД Свод'!J24)*100)&lt;= 'Методика оценки'!$J$117), 'Методика оценки'!$E$117,IF(AND((('ИД Свод'!J25/'ИД Свод'!J24)*100)&gt;= 'Методика оценки'!$H$118, (('ИД Свод'!J25/'ИД Свод'!J24)*100)&lt;= 'Методика оценки'!$J$118), 'Методика оценки'!$E$118,IF((('ИД Свод'!J25/'ИД Свод'!J24)*100)&gt;= 'Методика оценки'!$H$119, 'Методика оценки'!$E$119,"ошибка")))))*$D$26)</f>
        <v>0.2</v>
      </c>
      <c r="L26" s="179">
        <f>IF('ИД Свод'!K24=0,0,IF((('ИД Свод'!K25/'ИД Свод'!K24)*100)&lt;= 'Методика оценки'!$J$115, 'Методика оценки'!$E$115,IF(AND((('ИД Свод'!K25/'ИД Свод'!K24)*100)&gt;= 'Методика оценки'!$H$116,(('ИД Свод'!K25/'ИД Свод'!K24)*100)&lt;= 'Методика оценки'!$J$116), 'Методика оценки'!$E$116,IF(AND((('ИД Свод'!K25/'ИД Свод'!K24)*100)&gt;= 'Методика оценки'!$H$117, (('ИД Свод'!K25/'ИД Свод'!K24)*100)&lt;= 'Методика оценки'!$J$117), 'Методика оценки'!$E$117,IF(AND((('ИД Свод'!K25/'ИД Свод'!K24)*100)&gt;= 'Методика оценки'!$H$118, (('ИД Свод'!K25/'ИД Свод'!K24)*100)&lt;= 'Методика оценки'!$J$118), 'Методика оценки'!$E$118,IF((('ИД Свод'!K25/'ИД Свод'!K24)*100)&gt;= 'Методика оценки'!$H$119, 'Методика оценки'!$E$119,"ошибка")))))*$D$26)</f>
        <v>0</v>
      </c>
    </row>
    <row r="27" spans="1:12" ht="45">
      <c r="A27" s="65"/>
      <c r="B27" s="86" t="str">
        <f>'Методика оценки'!A120</f>
        <v>К3.2.</v>
      </c>
      <c r="C27" s="86" t="str">
        <f>'Методика оценки'!C120</f>
        <v>Доля педагогических работников ДОО, имеющих высшее образование педагогической направленности (от общего количества педагогических работников), в отчётном году</v>
      </c>
      <c r="D27" s="165">
        <f>'Методика оценки'!D120*'Методика оценки'!D112</f>
        <v>1.6E-2</v>
      </c>
      <c r="E27" s="118">
        <f>IF('ИД Свод'!D27=0,0,(IF(('ИД Свод'!D26/'ИД Свод'!D27)*100&lt;='Методика оценки'!$J$122,'Методика оценки'!$E$122,IF('Методика оценки'!$H$123&lt;=('ИД Свод'!D26/'ИД Свод'!D27)*100&lt;='Методика оценки'!$J$123,'Методика оценки'!$E$123,IF(('ИД Свод'!D26/'ИД Свод'!D27)*100&gt;='Методика оценки'!$H$124,'Методика оценки'!$E$124,'Методика оценки'!$E$123))))*$D$27)</f>
        <v>0</v>
      </c>
      <c r="F27" s="118">
        <f>IF('ИД Свод'!E27=0,0,(IF(('ИД Свод'!E26/'ИД Свод'!E27)*100&lt;='Методика оценки'!$J$122,'Методика оценки'!$E$122,IF('Методика оценки'!$H$123&lt;=('ИД Свод'!E26/'ИД Свод'!E27)*100&lt;='Методика оценки'!$J$123,'Методика оценки'!$E$123,IF(('ИД Свод'!E26/'ИД Свод'!E27)*100&gt;='Методика оценки'!$H$124,'Методика оценки'!$E$124,'Методика оценки'!$E$123))))*$D$27)</f>
        <v>0</v>
      </c>
      <c r="G27" s="118">
        <f>IF('ИД Свод'!F27=0,0,(IF(('ИД Свод'!F26/'ИД Свод'!F27)*100&lt;='Методика оценки'!$J$122,'Методика оценки'!$E$122,IF('Методика оценки'!$H$123&lt;=('ИД Свод'!F26/'ИД Свод'!F27)*100&lt;='Методика оценки'!$J$123,'Методика оценки'!$E$123,IF(('ИД Свод'!F26/'ИД Свод'!F27)*100&gt;='Методика оценки'!$H$124,'Методика оценки'!$E$124,'Методика оценки'!$E$123))))*$D$27)</f>
        <v>0.8</v>
      </c>
      <c r="H27" s="118">
        <f>IF('ИД Свод'!G27=0,0,(IF(('ИД Свод'!G26/'ИД Свод'!G27)*100&lt;='Методика оценки'!$J$122,'Методика оценки'!$E$122,IF('Методика оценки'!$H$123&lt;=('ИД Свод'!G26/'ИД Свод'!G27)*100&lt;='Методика оценки'!$J$123,'Методика оценки'!$E$123,IF(('ИД Свод'!G26/'ИД Свод'!G27)*100&gt;='Методика оценки'!$H$124,'Методика оценки'!$E$124,'Методика оценки'!$E$123))))*$D$27)</f>
        <v>1.6</v>
      </c>
      <c r="I27" s="118">
        <f>IF('ИД Свод'!H27=0,0,(IF(('ИД Свод'!H26/'ИД Свод'!H27)*100&lt;='Методика оценки'!$J$122,'Методика оценки'!$E$122,IF('Методика оценки'!$H$123&lt;=('ИД Свод'!H26/'ИД Свод'!H27)*100&lt;='Методика оценки'!$J$123,'Методика оценки'!$E$123,IF(('ИД Свод'!H26/'ИД Свод'!H27)*100&gt;='Методика оценки'!$H$124,'Методика оценки'!$E$124,'Методика оценки'!$E$123))))*$D$27)</f>
        <v>0</v>
      </c>
      <c r="J27" s="118">
        <f>IF('ИД Свод'!I27=0,0,(IF(('ИД Свод'!I26/'ИД Свод'!I27)*100&lt;='Методика оценки'!$J$122,'Методика оценки'!$E$122,IF('Методика оценки'!$H$123&lt;=('ИД Свод'!I26/'ИД Свод'!I27)*100&lt;='Методика оценки'!$J$123,'Методика оценки'!$E$123,IF(('ИД Свод'!I26/'ИД Свод'!I27)*100&gt;='Методика оценки'!$H$124,'Методика оценки'!$E$124,'Методика оценки'!$E$123))))*$D$27)</f>
        <v>0.8</v>
      </c>
      <c r="K27" s="118">
        <f>IF('ИД Свод'!J27=0,0,(IF(('ИД Свод'!J26/'ИД Свод'!J27)*100&lt;='Методика оценки'!$J$122,'Методика оценки'!$E$122,IF('Методика оценки'!$H$123&lt;=('ИД Свод'!J26/'ИД Свод'!J27)*100&lt;='Методика оценки'!$J$123,'Методика оценки'!$E$123,IF(('ИД Свод'!J26/'ИД Свод'!J27)*100&gt;='Методика оценки'!$H$124,'Методика оценки'!$E$124,'Методика оценки'!$E$123))))*$D$27)</f>
        <v>1.6</v>
      </c>
      <c r="L27" s="118">
        <f>IF('ИД Свод'!K27=0,0,(IF(('ИД Свод'!K26/'ИД Свод'!K27)*100&lt;='Методика оценки'!$J$122,'Методика оценки'!$E$122,IF('Методика оценки'!$H$123&lt;=('ИД Свод'!K26/'ИД Свод'!K27)*100&lt;='Методика оценки'!$J$123,'Методика оценки'!$E$123,IF(('ИД Свод'!K26/'ИД Свод'!K27)*100&gt;='Методика оценки'!$H$124,'Методика оценки'!$E$124,'Методика оценки'!$E$123))))*$D$27)</f>
        <v>0.8</v>
      </c>
    </row>
    <row r="28" spans="1:12" ht="45">
      <c r="A28" s="65"/>
      <c r="B28" s="86" t="str">
        <f>'Методика оценки'!A125</f>
        <v>К3.3.</v>
      </c>
      <c r="C28" s="86" t="str">
        <f>'Методика оценки'!C125</f>
        <v>Количество педагогических работников, которым по результатам аттестации были присвоены высшая и первая квалификационные категории (от общего количества педагогических работников ДОО)</v>
      </c>
      <c r="D28" s="165">
        <f>'Методика оценки'!D125*'Методика оценки'!D112</f>
        <v>8.0000000000000002E-3</v>
      </c>
      <c r="E28" s="118">
        <f>(IF('ИД Свод'!D28='Методика оценки'!$J$127,'Методика оценки'!$E$127,IF('Методика оценки'!$H$128&lt;='ИД Свод'!D28&lt;='Методика оценки'!$J$128,'Методика оценки'!$E$128,IF('ИД Свод'!D28&gt;='Методика оценки'!$H$129,'Методика оценки'!$E$129,'Методика оценки'!$E$128))))*$D$28</f>
        <v>0</v>
      </c>
      <c r="F28" s="118">
        <f>(IF('ИД Свод'!E28='Методика оценки'!$J$127,'Методика оценки'!$E$127,IF('Методика оценки'!$H$128&lt;='ИД Свод'!E28&lt;='Методика оценки'!$J$128,'Методика оценки'!$E$128,IF('ИД Свод'!E28&gt;='Методика оценки'!$H$129,'Методика оценки'!$E$129,'Методика оценки'!$E$128))))*$D$28</f>
        <v>0.4</v>
      </c>
      <c r="G28" s="118">
        <f>(IF('ИД Свод'!F28='Методика оценки'!$J$127,'Методика оценки'!$E$127,IF('Методика оценки'!$H$128&lt;='ИД Свод'!F28&lt;='Методика оценки'!$J$128,'Методика оценки'!$E$128,IF('ИД Свод'!F28&gt;='Методика оценки'!$H$129,'Методика оценки'!$E$129,'Методика оценки'!$E$128))))*$D$28</f>
        <v>0</v>
      </c>
      <c r="H28" s="118">
        <f>(IF('ИД Свод'!G28='Методика оценки'!$J$127,'Методика оценки'!$E$127,IF('Методика оценки'!$H$128&lt;='ИД Свод'!G28&lt;='Методика оценки'!$J$128,'Методика оценки'!$E$128,IF('ИД Свод'!G28&gt;='Методика оценки'!$H$129,'Методика оценки'!$E$129,'Методика оценки'!$E$128))))*$D$28</f>
        <v>0.8</v>
      </c>
      <c r="I28" s="118">
        <f>(IF('ИД Свод'!H28='Методика оценки'!$J$127,'Методика оценки'!$E$127,IF('Методика оценки'!$H$128&lt;='ИД Свод'!H28&lt;='Методика оценки'!$J$128,'Методика оценки'!$E$128,IF('ИД Свод'!H28&gt;='Методика оценки'!$H$129,'Методика оценки'!$E$129,'Методика оценки'!$E$128))))*$D$28</f>
        <v>0.4</v>
      </c>
      <c r="J28" s="118">
        <f>(IF('ИД Свод'!I28='Методика оценки'!$J$127,'Методика оценки'!$E$127,IF('Методика оценки'!$H$128&lt;='ИД Свод'!I28&lt;='Методика оценки'!$J$128,'Методика оценки'!$E$128,IF('ИД Свод'!I28&gt;='Методика оценки'!$H$129,'Методика оценки'!$E$129,'Методика оценки'!$E$128))))*$D$28</f>
        <v>0</v>
      </c>
      <c r="K28" s="118">
        <f>(IF('ИД Свод'!J28='Методика оценки'!$J$127,'Методика оценки'!$E$127,IF('Методика оценки'!$H$128&lt;='ИД Свод'!J28&lt;='Методика оценки'!$J$128,'Методика оценки'!$E$128,IF('ИД Свод'!J28&gt;='Методика оценки'!$H$129,'Методика оценки'!$E$129,'Методика оценки'!$E$128))))*$D$28</f>
        <v>0.4</v>
      </c>
      <c r="L28" s="118">
        <f>(IF('ИД Свод'!K28='Методика оценки'!$J$127,'Методика оценки'!$E$127,IF('Методика оценки'!$H$128&lt;='ИД Свод'!K28&lt;='Методика оценки'!$J$128,'Методика оценки'!$E$128,IF('ИД Свод'!K28&gt;='Методика оценки'!$H$129,'Методика оценки'!$E$129,'Методика оценки'!$E$128))))*$D$28</f>
        <v>0.8</v>
      </c>
    </row>
    <row r="29" spans="1:12" ht="60">
      <c r="A29" s="65"/>
      <c r="B29" s="86" t="str">
        <f>'Методика оценки'!A130</f>
        <v>К3.4.</v>
      </c>
      <c r="C29" s="86" t="str">
        <f>'Методика оценки'!C130</f>
        <v>Доля педагогических работников ДОО, прошедших за последние 5 лет повышение квалификации/профессиональную переподготовку по профилю педагогической деятельности деятельности (в общей численности педагогических работников), по состоянию на отчётный год</v>
      </c>
      <c r="D29" s="165">
        <f>'Методика оценки'!D130*'Методика оценки'!D112</f>
        <v>2.0000000000000004E-2</v>
      </c>
      <c r="E29" s="179">
        <f>IF('ИД Свод'!D27=0,0,(IF(('ИД Свод'!D29/'ИД Свод'!D27)*100&lt;='Методика оценки'!$J$132,'Методика оценки'!$E$132,IF('Методика оценки'!$H$133&lt;=('ИД Свод'!D29/'ИД Свод'!D27)*100&lt;='Методика оценки'!$J$133,'Методика оценки'!$E$133,IF(('ИД Свод'!D29/'ИД Свод'!D27)*100&gt;='Методика оценки'!$H$134,'Методика оценки'!$E$134,'Методика оценки'!$E$133))))*$D$29)</f>
        <v>0</v>
      </c>
      <c r="F29" s="179">
        <f>IF('ИД Свод'!E27=0,0,(IF(('ИД Свод'!E29/'ИД Свод'!E27)*100&lt;='Методика оценки'!$J$132,'Методика оценки'!$E$132,IF('Методика оценки'!$H$133&lt;=('ИД Свод'!E29/'ИД Свод'!E27)*100&lt;='Методика оценки'!$J$133,'Методика оценки'!$E$133,IF(('ИД Свод'!E29/'ИД Свод'!E27)*100&gt;='Методика оценки'!$H$134,'Методика оценки'!$E$134,'Методика оценки'!$E$133))))*$D$29)</f>
        <v>0</v>
      </c>
      <c r="G29" s="179">
        <f>IF('ИД Свод'!F27=0,0,(IF(('ИД Свод'!F29/'ИД Свод'!F27)*100&lt;='Методика оценки'!$J$132,'Методика оценки'!$E$132,IF('Методика оценки'!$H$133&lt;=('ИД Свод'!F29/'ИД Свод'!F27)*100&lt;='Методика оценки'!$J$133,'Методика оценки'!$E$133,IF(('ИД Свод'!F29/'ИД Свод'!F27)*100&gt;='Методика оценки'!$H$134,'Методика оценки'!$E$134,'Методика оценки'!$E$133))))*$D$29)</f>
        <v>0</v>
      </c>
      <c r="H29" s="179">
        <f>IF('ИД Свод'!G27=0,0,(IF(('ИД Свод'!G29/'ИД Свод'!G27)*100&lt;='Методика оценки'!$J$132,'Методика оценки'!$E$132,IF('Методика оценки'!$H$133&lt;=('ИД Свод'!G29/'ИД Свод'!G27)*100&lt;='Методика оценки'!$J$133,'Методика оценки'!$E$133,IF(('ИД Свод'!G29/'ИД Свод'!G27)*100&gt;='Методика оценки'!$H$134,'Методика оценки'!$E$134,'Методика оценки'!$E$133))))*$D$29)</f>
        <v>0</v>
      </c>
      <c r="I29" s="179">
        <f>IF('ИД Свод'!H27=0,0,(IF(('ИД Свод'!H29/'ИД Свод'!H27)*100&lt;='Методика оценки'!$J$132,'Методика оценки'!$E$132,IF('Методика оценки'!$H$133&lt;=('ИД Свод'!H29/'ИД Свод'!H27)*100&lt;='Методика оценки'!$J$133,'Методика оценки'!$E$133,IF(('ИД Свод'!H29/'ИД Свод'!H27)*100&gt;='Методика оценки'!$H$134,'Методика оценки'!$E$134,'Методика оценки'!$E$133))))*$D$29)</f>
        <v>0</v>
      </c>
      <c r="J29" s="179">
        <f>IF('ИД Свод'!I27=0,0,(IF(('ИД Свод'!I29/'ИД Свод'!I27)*100&lt;='Методика оценки'!$J$132,'Методика оценки'!$E$132,IF('Методика оценки'!$H$133&lt;=('ИД Свод'!I29/'ИД Свод'!I27)*100&lt;='Методика оценки'!$J$133,'Методика оценки'!$E$133,IF(('ИД Свод'!I29/'ИД Свод'!I27)*100&gt;='Методика оценки'!$H$134,'Методика оценки'!$E$134,'Методика оценки'!$E$133))))*$D$29)</f>
        <v>0</v>
      </c>
      <c r="K29" s="179">
        <f>IF('ИД Свод'!J27=0,0,(IF(('ИД Свод'!J29/'ИД Свод'!J27)*100&lt;='Методика оценки'!$J$132,'Методика оценки'!$E$132,IF('Методика оценки'!$H$133&lt;=('ИД Свод'!J29/'ИД Свод'!J27)*100&lt;='Методика оценки'!$J$133,'Методика оценки'!$E$133,IF(('ИД Свод'!J29/'ИД Свод'!J27)*100&gt;='Методика оценки'!$H$134,'Методика оценки'!$E$134,'Методика оценки'!$E$133))))*$D$29)</f>
        <v>0</v>
      </c>
      <c r="L29" s="179">
        <f>IF('ИД Свод'!K27=0,0,(IF(('ИД Свод'!K29/'ИД Свод'!K27)*100&lt;='Методика оценки'!$J$132,'Методика оценки'!$E$132,IF('Методика оценки'!$H$133&lt;=('ИД Свод'!K29/'ИД Свод'!K27)*100&lt;='Методика оценки'!$J$133,'Методика оценки'!$E$133,IF(('ИД Свод'!K29/'ИД Свод'!K27)*100&gt;='Методика оценки'!$H$134,'Методика оценки'!$E$134,'Методика оценки'!$E$133))))*$D$29)</f>
        <v>1.0000000000000002</v>
      </c>
    </row>
    <row r="30" spans="1:12" ht="45">
      <c r="A30" s="65"/>
      <c r="B30" s="86" t="str">
        <f>'Методика оценки'!A135</f>
        <v>К3.5.</v>
      </c>
      <c r="C30" s="86" t="str">
        <f>'Методика оценки'!C135</f>
        <v>Доля педагогических работников ДОО, прошедших повышение квалификации по применению в образовательном процессе ФГОСов (в общей численности педагогических работников), по состоянию на отчётный год</v>
      </c>
      <c r="D30" s="165">
        <f>'Методика оценки'!D135*'Методика оценки'!D112</f>
        <v>1.6E-2</v>
      </c>
      <c r="E30" s="118">
        <f>IF('ИД Свод'!D27=0,0,(IF(('ИД Свод'!D30/'ИД Свод'!D27)*100&lt;='Методика оценки'!$J$137,'Методика оценки'!$E$137,IF('Методика оценки'!$H$138&lt;=('ИД Свод'!D30/'ИД Свод'!D27)*100&lt;='Методика оценки'!$J$138,'Методика оценки'!$E$138,IF(('ИД Свод'!D30/'ИД Свод'!D27)*100&gt;='Методика оценки'!$H$139,'Методика оценки'!$E$139,'Методика оценки'!$E$138))))*$D$30)</f>
        <v>0</v>
      </c>
      <c r="F30" s="118">
        <f>IF('ИД Свод'!E27=0,0,(IF(('ИД Свод'!E30/'ИД Свод'!E27)*100&lt;='Методика оценки'!$J$137,'Методика оценки'!$E$137,IF('Методика оценки'!$H$138&lt;=('ИД Свод'!E30/'ИД Свод'!E27)*100&lt;='Методика оценки'!$J$138,'Методика оценки'!$E$138,IF(('ИД Свод'!E30/'ИД Свод'!E27)*100&gt;='Методика оценки'!$H$139,'Методика оценки'!$E$139,'Методика оценки'!$E$138))))*$D$30)</f>
        <v>0.8</v>
      </c>
      <c r="G30" s="118">
        <f>IF('ИД Свод'!F27=0,0,(IF(('ИД Свод'!F30/'ИД Свод'!F27)*100&lt;='Методика оценки'!$J$137,'Методика оценки'!$E$137,IF('Методика оценки'!$H$138&lt;=('ИД Свод'!F30/'ИД Свод'!F27)*100&lt;='Методика оценки'!$J$138,'Методика оценки'!$E$138,IF(('ИД Свод'!F30/'ИД Свод'!F27)*100&gt;='Методика оценки'!$H$139,'Методика оценки'!$E$139,'Методика оценки'!$E$138))))*$D$30)</f>
        <v>0</v>
      </c>
      <c r="H30" s="118">
        <f>IF('ИД Свод'!G27=0,0,(IF(('ИД Свод'!G30/'ИД Свод'!G27)*100&lt;='Методика оценки'!$J$137,'Методика оценки'!$E$137,IF('Методика оценки'!$H$138&lt;=('ИД Свод'!G30/'ИД Свод'!G27)*100&lt;='Методика оценки'!$J$138,'Методика оценки'!$E$138,IF(('ИД Свод'!G30/'ИД Свод'!G27)*100&gt;='Методика оценки'!$H$139,'Методика оценки'!$E$139,'Методика оценки'!$E$138))))*$D$30)</f>
        <v>0.8</v>
      </c>
      <c r="I30" s="118">
        <f>IF('ИД Свод'!H27=0,0,(IF(('ИД Свод'!H30/'ИД Свод'!H27)*100&lt;='Методика оценки'!$J$137,'Методика оценки'!$E$137,IF('Методика оценки'!$H$138&lt;=('ИД Свод'!H30/'ИД Свод'!H27)*100&lt;='Методика оценки'!$J$138,'Методика оценки'!$E$138,IF(('ИД Свод'!H30/'ИД Свод'!H27)*100&gt;='Методика оценки'!$H$139,'Методика оценки'!$E$139,'Методика оценки'!$E$138))))*$D$30)</f>
        <v>0.8</v>
      </c>
      <c r="J30" s="118">
        <f>IF('ИД Свод'!I27=0,0,(IF(('ИД Свод'!I30/'ИД Свод'!I27)*100&lt;='Методика оценки'!$J$137,'Методика оценки'!$E$137,IF('Методика оценки'!$H$138&lt;=('ИД Свод'!I30/'ИД Свод'!I27)*100&lt;='Методика оценки'!$J$138,'Методика оценки'!$E$138,IF(('ИД Свод'!I30/'ИД Свод'!I27)*100&gt;='Методика оценки'!$H$139,'Методика оценки'!$E$139,'Методика оценки'!$E$138))))*$D$30)</f>
        <v>0.8</v>
      </c>
      <c r="K30" s="118">
        <f>IF('ИД Свод'!J27=0,0,(IF(('ИД Свод'!J30/'ИД Свод'!J27)*100&lt;='Методика оценки'!$J$137,'Методика оценки'!$E$137,IF('Методика оценки'!$H$138&lt;=('ИД Свод'!J30/'ИД Свод'!J27)*100&lt;='Методика оценки'!$J$138,'Методика оценки'!$E$138,IF(('ИД Свод'!J30/'ИД Свод'!J27)*100&gt;='Методика оценки'!$H$139,'Методика оценки'!$E$139,'Методика оценки'!$E$138))))*$D$30)</f>
        <v>0.8</v>
      </c>
      <c r="L30" s="118">
        <f>IF('ИД Свод'!K27=0,0,(IF(('ИД Свод'!K30/'ИД Свод'!K27)*100&lt;='Методика оценки'!$J$137,'Методика оценки'!$E$137,IF('Методика оценки'!$H$138&lt;=('ИД Свод'!K30/'ИД Свод'!K27)*100&lt;='Методика оценки'!$J$138,'Методика оценки'!$E$138,IF(('ИД Свод'!K30/'ИД Свод'!K27)*100&gt;='Методика оценки'!$H$139,'Методика оценки'!$E$139,'Методика оценки'!$E$138))))*$D$30)</f>
        <v>0.8</v>
      </c>
    </row>
    <row r="31" spans="1:12" ht="135">
      <c r="A31" s="65"/>
      <c r="B31" s="86" t="str">
        <f>'Методика оценки'!A140</f>
        <v>К3.6.</v>
      </c>
      <c r="C31" s="86" t="str">
        <f>'Методика оценки'!C140</f>
        <v>Количество педагогических работников, имеющих награды и поощрения, почетные звания, ведомственные знаки отличия (К примеру, «Заслуженный учитель Российской Федерации», «Народный учитель Российской Федерации», «Заслуженный преподаватель», «Заслуженный работник профтехобразования», «Заслуженный мастер профтехобразования», «Заслуженный тренер», «Заслуженный работник физической культуры», «Заслуженный мастер спорта», «Заслуженный работник культуры», «Заслуженный деятель искусств», «Народный врач», «Отличник народного образования», «Почетный работник общего образования Российской Федерации»)</v>
      </c>
      <c r="D31" s="165">
        <f>'Методика оценки'!D140*'Методика оценки'!D112</f>
        <v>1.2E-2</v>
      </c>
      <c r="E31" s="118">
        <f>(IF('ИД Свод'!D31&lt;='Методика оценки'!$J$141,'Методика оценки'!$E$141,IF('Методика оценки'!$H$142&lt;='ИД Свод'!D31&lt;='Методика оценки'!$J$142,'Методика оценки'!$E$142,IF('ИД Свод'!D31&gt;='Методика оценки'!$H$143,'Методика оценки'!$E$143,'Методика оценки'!$E$142))))*$D$31</f>
        <v>0</v>
      </c>
      <c r="F31" s="118">
        <f>(IF('ИД Свод'!E31&lt;='Методика оценки'!$J$141,'Методика оценки'!$E$141,IF('Методика оценки'!$H$142&lt;='ИД Свод'!E31&lt;='Методика оценки'!$J$142,'Методика оценки'!$E$142,IF('ИД Свод'!E31&gt;='Методика оценки'!$H$143,'Методика оценки'!$E$143,'Методика оценки'!$E$142))))*$D$31</f>
        <v>0</v>
      </c>
      <c r="G31" s="118">
        <f>(IF('ИД Свод'!F31&lt;='Методика оценки'!$J$141,'Методика оценки'!$E$141,IF('Методика оценки'!$H$142&lt;='ИД Свод'!F31&lt;='Методика оценки'!$J$142,'Методика оценки'!$E$142,IF('ИД Свод'!F31&gt;='Методика оценки'!$H$143,'Методика оценки'!$E$143,'Методика оценки'!$E$142))))*$D$31</f>
        <v>0</v>
      </c>
      <c r="H31" s="118">
        <f>(IF('ИД Свод'!G31&lt;='Методика оценки'!$J$141,'Методика оценки'!$E$141,IF('Методика оценки'!$H$142&lt;='ИД Свод'!G31&lt;='Методика оценки'!$J$142,'Методика оценки'!$E$142,IF('ИД Свод'!G31&gt;='Методика оценки'!$H$143,'Методика оценки'!$E$143,'Методика оценки'!$E$142))))*$D$31</f>
        <v>1.2</v>
      </c>
      <c r="I31" s="118">
        <f>(IF('ИД Свод'!H31&lt;='Методика оценки'!$J$141,'Методика оценки'!$E$141,IF('Методика оценки'!$H$142&lt;='ИД Свод'!H31&lt;='Методика оценки'!$J$142,'Методика оценки'!$E$142,IF('ИД Свод'!H31&gt;='Методика оценки'!$H$143,'Методика оценки'!$E$143,'Методика оценки'!$E$142))))*$D$31</f>
        <v>1.2</v>
      </c>
      <c r="J31" s="118">
        <f>(IF('ИД Свод'!I31&lt;='Методика оценки'!$J$141,'Методика оценки'!$E$141,IF('Методика оценки'!$H$142&lt;='ИД Свод'!I31&lt;='Методика оценки'!$J$142,'Методика оценки'!$E$142,IF('ИД Свод'!I31&gt;='Методика оценки'!$H$143,'Методика оценки'!$E$143,'Методика оценки'!$E$142))))*$D$31</f>
        <v>0</v>
      </c>
      <c r="K31" s="118">
        <f>(IF('ИД Свод'!J31&lt;='Методика оценки'!$J$141,'Методика оценки'!$E$141,IF('Методика оценки'!$H$142&lt;='ИД Свод'!J31&lt;='Методика оценки'!$J$142,'Методика оценки'!$E$142,IF('ИД Свод'!J31&gt;='Методика оценки'!$H$143,'Методика оценки'!$E$143,'Методика оценки'!$E$142))))*$D$31</f>
        <v>0</v>
      </c>
      <c r="L31" s="118">
        <f>(IF('ИД Свод'!K31&lt;='Методика оценки'!$J$141,'Методика оценки'!$E$141,IF('Методика оценки'!$H$142&lt;='ИД Свод'!K31&lt;='Методика оценки'!$J$142,'Методика оценки'!$E$142,IF('ИД Свод'!K31&gt;='Методика оценки'!$H$143,'Методика оценки'!$E$143,'Методика оценки'!$E$142))))*$D$31</f>
        <v>0.6</v>
      </c>
    </row>
    <row r="32" spans="1:12" ht="45">
      <c r="A32" s="65"/>
      <c r="B32" s="86" t="str">
        <f>'Методика оценки'!A144</f>
        <v>К3.7.</v>
      </c>
      <c r="C32" s="86" t="str">
        <f>'Методика оценки'!C144</f>
        <v xml:space="preserve">Наличие педагогов, являющихся победителями, призерами (лауреатами) конкурсов всероссийского (к примеру, ВКПМ "Воспитатель года"), окружного, регионального, муниципального уровней </v>
      </c>
      <c r="D32" s="165">
        <f>'Методика оценки'!D144*'Методика оценки'!D112</f>
        <v>1.2E-2</v>
      </c>
      <c r="E32" s="118">
        <f>(IF('ИД Свод'!D32='Методика оценки'!$H$145,'Методика оценки'!$E$145,IF('ИД Свод'!D32='Методика оценки'!$H$146,'Методика оценки'!$E$146,IF('ИД Свод'!D32='Методика оценки'!$H$147,'Методика оценки'!$E$147,'Методика оценки'!$E$148))))*$D$32</f>
        <v>0.96</v>
      </c>
      <c r="F32" s="118">
        <f>(IF('ИД Свод'!E32='Методика оценки'!$H$145,'Методика оценки'!$E$145,IF('ИД Свод'!E32='Методика оценки'!$H$146,'Методика оценки'!$E$146,IF('ИД Свод'!E32='Методика оценки'!$H$147,'Методика оценки'!$E$147,'Методика оценки'!$E$148))))*$D$32</f>
        <v>1.08</v>
      </c>
      <c r="G32" s="118">
        <f>(IF('ИД Свод'!F32='Методика оценки'!$H$145,'Методика оценки'!$E$145,IF('ИД Свод'!F32='Методика оценки'!$H$146,'Методика оценки'!$E$146,IF('ИД Свод'!F32='Методика оценки'!$H$147,'Методика оценки'!$E$147,'Методика оценки'!$E$148))))*$D$32</f>
        <v>0</v>
      </c>
      <c r="H32" s="118">
        <f>(IF('ИД Свод'!G32='Методика оценки'!$H$145,'Методика оценки'!$E$145,IF('ИД Свод'!G32='Методика оценки'!$H$146,'Методика оценки'!$E$146,IF('ИД Свод'!G32='Методика оценки'!$H$147,'Методика оценки'!$E$147,'Методика оценки'!$E$148))))*$D$32</f>
        <v>1.08</v>
      </c>
      <c r="I32" s="118">
        <f>(IF('ИД Свод'!H32='Методика оценки'!$H$145,'Методика оценки'!$E$145,IF('ИД Свод'!H32='Методика оценки'!$H$146,'Методика оценки'!$E$146,IF('ИД Свод'!H32='Методика оценки'!$H$147,'Методика оценки'!$E$147,'Методика оценки'!$E$148))))*$D$32</f>
        <v>0</v>
      </c>
      <c r="J32" s="118">
        <f>(IF('ИД Свод'!I32='Методика оценки'!$H$145,'Методика оценки'!$E$145,IF('ИД Свод'!I32='Методика оценки'!$H$146,'Методика оценки'!$E$146,IF('ИД Свод'!I32='Методика оценки'!$H$147,'Методика оценки'!$E$147,'Методика оценки'!$E$148))))*$D$32</f>
        <v>0</v>
      </c>
      <c r="K32" s="118">
        <f>(IF('ИД Свод'!J32='Методика оценки'!$H$145,'Методика оценки'!$E$145,IF('ИД Свод'!J32='Методика оценки'!$H$146,'Методика оценки'!$E$146,IF('ИД Свод'!J32='Методика оценки'!$H$147,'Методика оценки'!$E$147,'Методика оценки'!$E$148))))*$D$32</f>
        <v>0</v>
      </c>
      <c r="L32" s="118">
        <f>(IF('ИД Свод'!K32='Методика оценки'!$H$145,'Методика оценки'!$E$145,IF('ИД Свод'!K32='Методика оценки'!$H$146,'Методика оценки'!$E$146,IF('ИД Свод'!K32='Методика оценки'!$H$147,'Методика оценки'!$E$147,'Методика оценки'!$E$148))))*$D$32</f>
        <v>0</v>
      </c>
    </row>
    <row r="33" spans="1:12" ht="30">
      <c r="A33" s="65"/>
      <c r="B33" s="86" t="str">
        <f>'Методика оценки'!A149</f>
        <v>К3.8.</v>
      </c>
      <c r="C33" s="86" t="str">
        <f>'Методика оценки'!C149</f>
        <v>Доля открытых вакансий педагогических работников от общего числа педагогических ставок в ДОО</v>
      </c>
      <c r="D33" s="165">
        <f>'Методика оценки'!D149*'Методика оценки'!D112</f>
        <v>8.0000000000000002E-3</v>
      </c>
      <c r="E33" s="118">
        <f>IF('ИД Свод'!D34=0,0,(IF(('ИД Свод'!D33/'ИД Свод'!D34)*100&gt;='Методика оценки'!$H$151,'Методика оценки'!$E$151,IF('Методика оценки'!$H$152&lt;=('ИД Свод'!D33/'ИД Свод'!D34)*100&lt;='Методика оценки'!$J$152,'Методика оценки'!$E$152,IF(('ИД Свод'!D33/'ИД Свод'!D34)*100&lt;='Методика оценки'!$J$153,'Методика оценки'!$E$153,'Методика оценки'!$E$152))))*$D$33)</f>
        <v>0.8</v>
      </c>
      <c r="F33" s="118">
        <f>IF('ИД Свод'!E34=0,0,(IF(('ИД Свод'!E33/'ИД Свод'!E34)*100&gt;='Методика оценки'!$H$151,'Методика оценки'!$E$151,IF('Методика оценки'!$H$152&lt;=('ИД Свод'!E33/'ИД Свод'!E34)*100&lt;='Методика оценки'!$J$152,'Методика оценки'!$E$152,IF(('ИД Свод'!E33/'ИД Свод'!E34)*100&lt;='Методика оценки'!$J$153,'Методика оценки'!$E$153,'Методика оценки'!$E$152))))*$D$33)</f>
        <v>0.8</v>
      </c>
      <c r="G33" s="118">
        <f>IF('ИД Свод'!F34=0,0,(IF(('ИД Свод'!F33/'ИД Свод'!F34)*100&gt;='Методика оценки'!$H$151,'Методика оценки'!$E$151,IF('Методика оценки'!$H$152&lt;=('ИД Свод'!F33/'ИД Свод'!F34)*100&lt;='Методика оценки'!$J$152,'Методика оценки'!$E$152,IF(('ИД Свод'!F33/'ИД Свод'!F34)*100&lt;='Методика оценки'!$J$153,'Методика оценки'!$E$153,'Методика оценки'!$E$152))))*$D$33)</f>
        <v>0.8</v>
      </c>
      <c r="H33" s="118">
        <f>IF('ИД Свод'!G34=0,0,(IF(('ИД Свод'!G33/'ИД Свод'!G34)*100&gt;='Методика оценки'!$H$151,'Методика оценки'!$E$151,IF('Методика оценки'!$H$152&lt;=('ИД Свод'!G33/'ИД Свод'!G34)*100&lt;='Методика оценки'!$J$152,'Методика оценки'!$E$152,IF(('ИД Свод'!G33/'ИД Свод'!G34)*100&lt;='Методика оценки'!$J$153,'Методика оценки'!$E$153,'Методика оценки'!$E$152))))*$D$33)</f>
        <v>0.8</v>
      </c>
      <c r="I33" s="118">
        <f>IF('ИД Свод'!H34=0,0,(IF(('ИД Свод'!H33/'ИД Свод'!H34)*100&gt;='Методика оценки'!$H$151,'Методика оценки'!$E$151,IF('Методика оценки'!$H$152&lt;=('ИД Свод'!H33/'ИД Свод'!H34)*100&lt;='Методика оценки'!$J$152,'Методика оценки'!$E$152,IF(('ИД Свод'!H33/'ИД Свод'!H34)*100&lt;='Методика оценки'!$J$153,'Методика оценки'!$E$153,'Методика оценки'!$E$152))))*$D$33)</f>
        <v>0.8</v>
      </c>
      <c r="J33" s="118">
        <f>IF('ИД Свод'!I34=0,0,(IF(('ИД Свод'!I33/'ИД Свод'!I34)*100&gt;='Методика оценки'!$H$151,'Методика оценки'!$E$151,IF('Методика оценки'!$H$152&lt;=('ИД Свод'!I33/'ИД Свод'!I34)*100&lt;='Методика оценки'!$J$152,'Методика оценки'!$E$152,IF(('ИД Свод'!I33/'ИД Свод'!I34)*100&lt;='Методика оценки'!$J$153,'Методика оценки'!$E$153,'Методика оценки'!$E$152))))*$D$33)</f>
        <v>0.8</v>
      </c>
      <c r="K33" s="118">
        <f>IF('ИД Свод'!J34=0,0,(IF(('ИД Свод'!J33/'ИД Свод'!J34)*100&gt;='Методика оценки'!$H$151,'Методика оценки'!$E$151,IF('Методика оценки'!$H$152&lt;=('ИД Свод'!J33/'ИД Свод'!J34)*100&lt;='Методика оценки'!$J$152,'Методика оценки'!$E$152,IF(('ИД Свод'!J33/'ИД Свод'!J34)*100&lt;='Методика оценки'!$J$153,'Методика оценки'!$E$153,'Методика оценки'!$E$152))))*$D$33)</f>
        <v>0.8</v>
      </c>
      <c r="L33" s="118">
        <f>IF('ИД Свод'!K34=0,0,(IF(('ИД Свод'!K33/'ИД Свод'!K34)*100&gt;='Методика оценки'!$H$151,'Методика оценки'!$E$151,IF('Методика оценки'!$H$152&lt;=('ИД Свод'!K33/'ИД Свод'!K34)*100&lt;='Методика оценки'!$J$152,'Методика оценки'!$E$152,IF(('ИД Свод'!K33/'ИД Свод'!K34)*100&lt;='Методика оценки'!$J$153,'Методика оценки'!$E$153,'Методика оценки'!$E$152))))*$D$33)</f>
        <v>0.8</v>
      </c>
    </row>
    <row r="34" spans="1:12" ht="30">
      <c r="A34" s="65"/>
      <c r="B34" s="86" t="str">
        <f>'Методика оценки'!A154</f>
        <v>К3.9.</v>
      </c>
      <c r="C34" s="86" t="str">
        <f>'Методика оценки'!C154</f>
        <v>Количество педагогических работников ДОО, уволившихся в отчётном году по собственному желанию (за исключением лиц пенсионного возраста)</v>
      </c>
      <c r="D34" s="165">
        <f>'Методика оценки'!D154*'Методика оценки'!D112</f>
        <v>1.2E-2</v>
      </c>
      <c r="E34" s="118">
        <f>(IF('ИД Свод'!D35&lt;='Методика оценки'!$J$155,'Методика оценки'!$E$155,IF('Методика оценки'!$H$156&lt;='ИД Свод'!D35&lt;='Методика оценки'!$J$156,'Методика оценки'!$E$156,IF('ИД Свод'!D35&gt;='Методика оценки'!$H$157,'Методика оценки'!$E$157,'Методика оценки'!$E$156))))*$D$34</f>
        <v>1.2</v>
      </c>
      <c r="F34" s="118">
        <f>(IF('ИД Свод'!E35&lt;='Методика оценки'!$J$155,'Методика оценки'!$E$155,IF('Методика оценки'!$H$156&lt;='ИД Свод'!E35&lt;='Методика оценки'!$J$156,'Методика оценки'!$E$156,IF('ИД Свод'!E35&gt;='Методика оценки'!$H$157,'Методика оценки'!$E$157,'Методика оценки'!$E$156))))*$D$34</f>
        <v>0.6</v>
      </c>
      <c r="G34" s="118">
        <f>(IF('ИД Свод'!F35&lt;='Методика оценки'!$J$155,'Методика оценки'!$E$155,IF('Методика оценки'!$H$156&lt;='ИД Свод'!F35&lt;='Методика оценки'!$J$156,'Методика оценки'!$E$156,IF('ИД Свод'!F35&gt;='Методика оценки'!$H$157,'Методика оценки'!$E$157,'Методика оценки'!$E$156))))*$D$34</f>
        <v>1.2</v>
      </c>
      <c r="H34" s="118">
        <f>(IF('ИД Свод'!G35&lt;='Методика оценки'!$J$155,'Методика оценки'!$E$155,IF('Методика оценки'!$H$156&lt;='ИД Свод'!G35&lt;='Методика оценки'!$J$156,'Методика оценки'!$E$156,IF('ИД Свод'!G35&gt;='Методика оценки'!$H$157,'Методика оценки'!$E$157,'Методика оценки'!$E$156))))*$D$34</f>
        <v>1.2</v>
      </c>
      <c r="I34" s="118">
        <f>(IF('ИД Свод'!H35&lt;='Методика оценки'!$J$155,'Методика оценки'!$E$155,IF('Методика оценки'!$H$156&lt;='ИД Свод'!H35&lt;='Методика оценки'!$J$156,'Методика оценки'!$E$156,IF('ИД Свод'!H35&gt;='Методика оценки'!$H$157,'Методика оценки'!$E$157,'Методика оценки'!$E$156))))*$D$34</f>
        <v>1.2</v>
      </c>
      <c r="J34" s="118">
        <f>(IF('ИД Свод'!I35&lt;='Методика оценки'!$J$155,'Методика оценки'!$E$155,IF('Методика оценки'!$H$156&lt;='ИД Свод'!I35&lt;='Методика оценки'!$J$156,'Методика оценки'!$E$156,IF('ИД Свод'!I35&gt;='Методика оценки'!$H$157,'Методика оценки'!$E$157,'Методика оценки'!$E$156))))*$D$34</f>
        <v>1.2</v>
      </c>
      <c r="K34" s="118">
        <f>(IF('ИД Свод'!J35&lt;='Методика оценки'!$J$155,'Методика оценки'!$E$155,IF('Методика оценки'!$H$156&lt;='ИД Свод'!J35&lt;='Методика оценки'!$J$156,'Методика оценки'!$E$156,IF('ИД Свод'!J35&gt;='Методика оценки'!$H$157,'Методика оценки'!$E$157,'Методика оценки'!$E$156))))*$D$34</f>
        <v>0</v>
      </c>
      <c r="L34" s="118">
        <f>(IF('ИД Свод'!K35&lt;='Методика оценки'!$J$155,'Методика оценки'!$E$155,IF('Методика оценки'!$H$156&lt;='ИД Свод'!K35&lt;='Методика оценки'!$J$156,'Методика оценки'!$E$156,IF('ИД Свод'!K35&gt;='Методика оценки'!$H$157,'Методика оценки'!$E$157,'Методика оценки'!$E$156))))*$D$34</f>
        <v>1.2</v>
      </c>
    </row>
    <row r="35" spans="1:12">
      <c r="A35" s="65"/>
      <c r="B35" s="86" t="str">
        <f>'Методика оценки'!A158</f>
        <v>К3.10.</v>
      </c>
      <c r="C35" s="86" t="str">
        <f>'Методика оценки'!C158</f>
        <v>Обеспеченность ДОО воспитателями:</v>
      </c>
      <c r="D35" s="165">
        <f>'Методика оценки'!D158*'Методика оценки'!D112</f>
        <v>2.0000000000000004E-2</v>
      </c>
      <c r="E35" s="180">
        <f>IF(('ИД Свод'!D38 +'ИД Свод'!D40+'ИД Свод'!D42)=0,0,(IF(('ИД Свод'!D36/('ИД Свод'!D38*0.183 +'ИД Свод'!D40*0.122+'ИД Свод'!D42*0.095))&lt;='Методика оценки'!$J$159,'Методика оценки'!$E$159,IF('Методика оценки'!$H$160&lt;=('ИД Свод'!D36/('ИД Свод'!D38*0.183 +'ИД Свод'!D40*0.122+'ИД Свод'!D42*0.095))&lt;='Методика оценки'!$J$160,'Методика оценки'!$E$160,IF(('ИД Свод'!D36/('ИД Свод'!D38*0.183 +'ИД Свод'!D40*0.122+'ИД Свод'!D42*0.095))&gt;='Методика оценки'!$H$161,'Методика оценки'!$E$161,'Методика оценки'!$E$160))))*$D$35)</f>
        <v>1.0000000000000002</v>
      </c>
      <c r="F35" s="180">
        <f>IF(('ИД Свод'!E38 +'ИД Свод'!E40+'ИД Свод'!E42)=0,0,(IF(('ИД Свод'!E36/('ИД Свод'!E38*0.183 +'ИД Свод'!E40*0.122+'ИД Свод'!E42*0.095))&lt;='Методика оценки'!$J$159,'Методика оценки'!$E$159,IF('Методика оценки'!$H$160&lt;=('ИД Свод'!E36/('ИД Свод'!E38*0.183 +'ИД Свод'!E40*0.122+'ИД Свод'!E42*0.095))&lt;='Методика оценки'!$J$160,'Методика оценки'!$E$160,IF(('ИД Свод'!E36/('ИД Свод'!E38*0.183 +'ИД Свод'!E40*0.122+'ИД Свод'!E42*0.095))&gt;='Методика оценки'!$H$161,'Методика оценки'!$E$161,'Методика оценки'!$E$160))))*$D$35)</f>
        <v>1.0000000000000002</v>
      </c>
      <c r="G35" s="180">
        <f>IF(('ИД Свод'!F38 +'ИД Свод'!F40+'ИД Свод'!F42)=0,0,(IF(('ИД Свод'!F36/('ИД Свод'!F38*0.183 +'ИД Свод'!F40*0.122+'ИД Свод'!F42*0.095))&lt;='Методика оценки'!$J$159,'Методика оценки'!$E$159,IF('Методика оценки'!$H$160&lt;=('ИД Свод'!F36/('ИД Свод'!F38*0.183 +'ИД Свод'!F40*0.122+'ИД Свод'!F42*0.095))&lt;='Методика оценки'!$J$160,'Методика оценки'!$E$160,IF(('ИД Свод'!F36/('ИД Свод'!F38*0.183 +'ИД Свод'!F40*0.122+'ИД Свод'!F42*0.095))&gt;='Методика оценки'!$H$161,'Методика оценки'!$E$161,'Методика оценки'!$E$160))))*$D$35)</f>
        <v>2.0000000000000004</v>
      </c>
      <c r="H35" s="180">
        <f>IF(('ИД Свод'!G38 +'ИД Свод'!G40+'ИД Свод'!G42)=0,0,(IF(('ИД Свод'!G36/('ИД Свод'!G38*0.183 +'ИД Свод'!G40*0.122+'ИД Свод'!G42*0.095))&lt;='Методика оценки'!$J$159,'Методика оценки'!$E$159,IF('Методика оценки'!$H$160&lt;=('ИД Свод'!G36/('ИД Свод'!G38*0.183 +'ИД Свод'!G40*0.122+'ИД Свод'!G42*0.095))&lt;='Методика оценки'!$J$160,'Методика оценки'!$E$160,IF(('ИД Свод'!G36/('ИД Свод'!G38*0.183 +'ИД Свод'!G40*0.122+'ИД Свод'!G42*0.095))&gt;='Методика оценки'!$H$161,'Методика оценки'!$E$161,'Методика оценки'!$E$160))))*$D$35)</f>
        <v>1.0000000000000002</v>
      </c>
      <c r="I35" s="180">
        <f>IF(('ИД Свод'!H38 +'ИД Свод'!H40+'ИД Свод'!H42)=0,0,(IF(('ИД Свод'!H36/('ИД Свод'!H38*0.183 +'ИД Свод'!H40*0.122+'ИД Свод'!H42*0.095))&lt;='Методика оценки'!$J$159,'Методика оценки'!$E$159,IF('Методика оценки'!$H$160&lt;=('ИД Свод'!H36/('ИД Свод'!H38*0.183 +'ИД Свод'!H40*0.122+'ИД Свод'!H42*0.095))&lt;='Методика оценки'!$J$160,'Методика оценки'!$E$160,IF(('ИД Свод'!H36/('ИД Свод'!H38*0.183 +'ИД Свод'!H40*0.122+'ИД Свод'!H42*0.095))&gt;='Методика оценки'!$H$161,'Методика оценки'!$E$161,'Методика оценки'!$E$160))))*$D$35)</f>
        <v>1.0000000000000002</v>
      </c>
      <c r="J35" s="180">
        <f>IF(('ИД Свод'!I38 +'ИД Свод'!I40+'ИД Свод'!I42)=0,0,(IF(('ИД Свод'!I36/('ИД Свод'!I38*0.183 +'ИД Свод'!I40*0.122+'ИД Свод'!I42*0.095))&lt;='Методика оценки'!$J$159,'Методика оценки'!$E$159,IF('Методика оценки'!$H$160&lt;=('ИД Свод'!I36/('ИД Свод'!I38*0.183 +'ИД Свод'!I40*0.122+'ИД Свод'!I42*0.095))&lt;='Методика оценки'!$J$160,'Методика оценки'!$E$160,IF(('ИД Свод'!I36/('ИД Свод'!I38*0.183 +'ИД Свод'!I40*0.122+'ИД Свод'!I42*0.095))&gt;='Методика оценки'!$H$161,'Методика оценки'!$E$161,'Методика оценки'!$E$160))))*$D$35)</f>
        <v>1.0000000000000002</v>
      </c>
      <c r="K35" s="180">
        <f>IF(('ИД Свод'!J38 +'ИД Свод'!J40+'ИД Свод'!J42)=0,0,(IF(('ИД Свод'!J36/('ИД Свод'!J38*0.183 +'ИД Свод'!J40*0.122+'ИД Свод'!J42*0.095))&lt;='Методика оценки'!$J$159,'Методика оценки'!$E$159,IF('Методика оценки'!$H$160&lt;=('ИД Свод'!J36/('ИД Свод'!J38*0.183 +'ИД Свод'!J40*0.122+'ИД Свод'!J42*0.095))&lt;='Методика оценки'!$J$160,'Методика оценки'!$E$160,IF(('ИД Свод'!J36/('ИД Свод'!J38*0.183 +'ИД Свод'!J40*0.122+'ИД Свод'!J42*0.095))&gt;='Методика оценки'!$H$161,'Методика оценки'!$E$161,'Методика оценки'!$E$160))))*$D$35)</f>
        <v>2.0000000000000004</v>
      </c>
      <c r="L35" s="118">
        <f>IF(('ИД Свод'!K38 +'ИД Свод'!K40+'ИД Свод'!K42)=0,0,(IF(('ИД Свод'!K36/('ИД Свод'!K38*0.183 +'ИД Свод'!K40*0.122+'ИД Свод'!K42*0.095))&lt;='Методика оценки'!$J$159,'Методика оценки'!$E$159,IF('Методика оценки'!$H$160&lt;=('ИД Свод'!K36/('ИД Свод'!K38*0.183 +'ИД Свод'!K40*0.122+'ИД Свод'!K42*0.095))&lt;='Методика оценки'!$J$160,'Методика оценки'!$E$160,IF(('ИД Свод'!K36/('ИД Свод'!K38*0.183 +'ИД Свод'!K40*0.122+'ИД Свод'!K42*0.095))&gt;='Методика оценки'!$H$161,'Методика оценки'!$E$161,'Методика оценки'!$E$160))))*$D$35)</f>
        <v>1.0000000000000002</v>
      </c>
    </row>
    <row r="36" spans="1:12">
      <c r="A36" s="65"/>
      <c r="B36" s="86" t="str">
        <f>'Методика оценки'!A177</f>
        <v>К3.11.</v>
      </c>
      <c r="C36" s="86" t="str">
        <f>'Методика оценки'!C177</f>
        <v>Обеспеченность ДОО помощниками воспитателей:</v>
      </c>
      <c r="D36" s="165">
        <f>'Методика оценки'!D177*'Методика оценки'!D112</f>
        <v>1.6E-2</v>
      </c>
      <c r="E36" s="180">
        <f>IF(('ИД Свод'!D38 +'ИД Свод'!D40+'ИД Свод'!D42)=0,0,(IF(('ИД Свод'!D43/('ИД Свод'!D38*0.165+'ИД Свод'!D40*0.11+'ИД Свод'!D42*0.0825))&lt;='Методика оценки'!$J$178,'Методика оценки'!$E$178,IF('Методика оценки'!$H$179&lt;=('ИД Свод'!D43/('ИД Свод'!D38*0.165+'ИД Свод'!D40*0.11+'ИД Свод'!D42*0.0825))&lt;='Методика оценки'!$J$179,'Методика оценки'!$E$179,IF(('ИД Свод'!D43/('ИД Свод'!D38*0.165+'ИД Свод'!D40*0.11+'ИД Свод'!D42*0.0825))&gt;='Методика оценки'!$H$180,'Методика оценки'!$E$180,'Методика оценки'!$E$179))))*$D$36)</f>
        <v>0.8</v>
      </c>
      <c r="F36" s="180">
        <f>IF(('ИД Свод'!E38 +'ИД Свод'!E40+'ИД Свод'!E42)=0,0,(IF(('ИД Свод'!E43/('ИД Свод'!E38*0.165+'ИД Свод'!E40*0.11+'ИД Свод'!E42*0.0825))&lt;='Методика оценки'!$J$178,'Методика оценки'!$E$178,IF('Методика оценки'!$H$179&lt;=('ИД Свод'!E43/('ИД Свод'!E38*0.165+'ИД Свод'!E40*0.11+'ИД Свод'!E42*0.0825))&lt;='Методика оценки'!$J$179,'Методика оценки'!$E$179,IF(('ИД Свод'!E43/('ИД Свод'!E38*0.165+'ИД Свод'!E40*0.11+'ИД Свод'!E42*0.0825))&gt;='Методика оценки'!$H$180,'Методика оценки'!$E$180,'Методика оценки'!$E$179))))*$D$36)</f>
        <v>0</v>
      </c>
      <c r="G36" s="180">
        <f>IF(('ИД Свод'!F38 +'ИД Свод'!F40+'ИД Свод'!F42)=0,0,(IF(('ИД Свод'!F43/('ИД Свод'!F38*0.165+'ИД Свод'!F40*0.11+'ИД Свод'!F42*0.0825))&lt;='Методика оценки'!$J$178,'Методика оценки'!$E$178,IF('Методика оценки'!$H$179&lt;=('ИД Свод'!F43/('ИД Свод'!F38*0.165+'ИД Свод'!F40*0.11+'ИД Свод'!F42*0.0825))&lt;='Методика оценки'!$J$179,'Методика оценки'!$E$179,IF(('ИД Свод'!F43/('ИД Свод'!F38*0.165+'ИД Свод'!F40*0.11+'ИД Свод'!F42*0.0825))&gt;='Методика оценки'!$H$180,'Методика оценки'!$E$180,'Методика оценки'!$E$179))))*$D$36)</f>
        <v>1.6</v>
      </c>
      <c r="H36" s="180">
        <f>IF(('ИД Свод'!G38 +'ИД Свод'!G40+'ИД Свод'!G42)=0,0,(IF(('ИД Свод'!G43/('ИД Свод'!G38*0.165+'ИД Свод'!G40*0.11+'ИД Свод'!G42*0.0825))&lt;='Методика оценки'!$J$178,'Методика оценки'!$E$178,IF('Методика оценки'!$H$179&lt;=('ИД Свод'!G43/('ИД Свод'!G38*0.165+'ИД Свод'!G40*0.11+'ИД Свод'!G42*0.0825))&lt;='Методика оценки'!$J$179,'Методика оценки'!$E$179,IF(('ИД Свод'!G43/('ИД Свод'!G38*0.165+'ИД Свод'!G40*0.11+'ИД Свод'!G42*0.0825))&gt;='Методика оценки'!$H$180,'Методика оценки'!$E$180,'Методика оценки'!$E$179))))*$D$36)</f>
        <v>0.8</v>
      </c>
      <c r="I36" s="180">
        <f>IF(('ИД Свод'!H38 +'ИД Свод'!H40+'ИД Свод'!H42)=0,0,(IF(('ИД Свод'!H43/('ИД Свод'!H38*0.165+'ИД Свод'!H40*0.11+'ИД Свод'!H42*0.0825))&lt;='Методика оценки'!$J$178,'Методика оценки'!$E$178,IF('Методика оценки'!$H$179&lt;=('ИД Свод'!H43/('ИД Свод'!H38*0.165+'ИД Свод'!H40*0.11+'ИД Свод'!H42*0.0825))&lt;='Методика оценки'!$J$179,'Методика оценки'!$E$179,IF(('ИД Свод'!H43/('ИД Свод'!H38*0.165+'ИД Свод'!H40*0.11+'ИД Свод'!H42*0.0825))&gt;='Методика оценки'!$H$180,'Методика оценки'!$E$180,'Методика оценки'!$E$179))))*$D$36)</f>
        <v>1.6</v>
      </c>
      <c r="J36" s="180">
        <f>IF(('ИД Свод'!I38 +'ИД Свод'!I40+'ИД Свод'!I42)=0,0,(IF(('ИД Свод'!I43/('ИД Свод'!I38*0.165+'ИД Свод'!I40*0.11+'ИД Свод'!I42*0.0825))&lt;='Методика оценки'!$J$178,'Методика оценки'!$E$178,IF('Методика оценки'!$H$179&lt;=('ИД Свод'!I43/('ИД Свод'!I38*0.165+'ИД Свод'!I40*0.11+'ИД Свод'!I42*0.0825))&lt;='Методика оценки'!$J$179,'Методика оценки'!$E$179,IF(('ИД Свод'!I43/('ИД Свод'!I38*0.165+'ИД Свод'!I40*0.11+'ИД Свод'!I42*0.0825))&gt;='Методика оценки'!$H$180,'Методика оценки'!$E$180,'Методика оценки'!$E$179))))*$D$36)</f>
        <v>0.8</v>
      </c>
      <c r="K36" s="180">
        <f>IF(('ИД Свод'!J38 +'ИД Свод'!J40+'ИД Свод'!J42)=0,0,(IF(('ИД Свод'!J43/('ИД Свод'!J38*0.165+'ИД Свод'!J40*0.11+'ИД Свод'!J42*0.0825))&lt;='Методика оценки'!$J$178,'Методика оценки'!$E$178,IF('Методика оценки'!$H$179&lt;=('ИД Свод'!J43/('ИД Свод'!J38*0.165+'ИД Свод'!J40*0.11+'ИД Свод'!J42*0.0825))&lt;='Методика оценки'!$J$179,'Методика оценки'!$E$179,IF(('ИД Свод'!J43/('ИД Свод'!J38*0.165+'ИД Свод'!J40*0.11+'ИД Свод'!J42*0.0825))&gt;='Методика оценки'!$H$180,'Методика оценки'!$E$180,'Методика оценки'!$E$179))))*$D$36)</f>
        <v>1.6</v>
      </c>
      <c r="L36" s="118">
        <f>IF(('ИД Свод'!K38 +'ИД Свод'!K40+'ИД Свод'!K42)=0,0,(IF(('ИД Свод'!K43/('ИД Свод'!K38*0.165+'ИД Свод'!K40*0.11+'ИД Свод'!K42*0.0825))&lt;='Методика оценки'!$J$178,'Методика оценки'!$E$178,IF('Методика оценки'!$H$179&lt;=('ИД Свод'!K43/('ИД Свод'!K38*0.165+'ИД Свод'!K40*0.11+'ИД Свод'!K42*0.0825))&lt;='Методика оценки'!$J$179,'Методика оценки'!$E$179,IF(('ИД Свод'!K43/('ИД Свод'!K38*0.165+'ИД Свод'!K40*0.11+'ИД Свод'!K42*0.0825))&gt;='Методика оценки'!$H$180,'Методика оценки'!$E$180,'Методика оценки'!$E$179))))*$D$36)</f>
        <v>0</v>
      </c>
    </row>
    <row r="37" spans="1:12">
      <c r="A37" s="65"/>
      <c r="B37" s="86" t="str">
        <f>'Методика оценки'!A196</f>
        <v>К3.12.</v>
      </c>
      <c r="C37" s="86" t="str">
        <f>'Методика оценки'!C196</f>
        <v>Обеспеченность ДОО педагогами-психологами</v>
      </c>
      <c r="D37" s="165">
        <f>'Методика оценки'!D196*'Методика оценки'!D112</f>
        <v>1.2E-2</v>
      </c>
      <c r="E37" s="180">
        <f>IF(('ИД Свод'!D38 +'ИД Свод'!D40+'ИД Свод'!D42)=0,0,(IF(('ИД Свод'!D47/('ИД Свод'!D38*0.0083+'ИД Свод'!D40*0.11+'ИД Свод'!D42*0.0042))&lt;='Методика оценки'!$J$197,'Методика оценки'!$E$197,IF('Методика оценки'!$H$198&lt;=('ИД Свод'!D47/('ИД Свод'!D38*0.0083+'ИД Свод'!D40*0.11+'ИД Свод'!D42*0.0042))&lt;='Методика оценки'!$J$198,'Методика оценки'!$E$198,IF(('ИД Свод'!D47/('ИД Свод'!D38*0.0083+'ИД Свод'!D40*0.11+'ИД Свод'!D42*0.0042))&gt;='Методика оценки'!$H$199,'Методика оценки'!$E$199,'Методика оценки'!$E$198))))*$D$37)</f>
        <v>1.2</v>
      </c>
      <c r="F37" s="180">
        <f>IF(('ИД Свод'!E38 +'ИД Свод'!E40+'ИД Свод'!E42)=0,0,(IF(('ИД Свод'!E47/('ИД Свод'!E38*0.0083+'ИД Свод'!E40*0.11+'ИД Свод'!E42*0.0042))&lt;='Методика оценки'!$J$197,'Методика оценки'!$E$197,IF('Методика оценки'!$H$198&lt;=('ИД Свод'!E47/('ИД Свод'!E38*0.0083+'ИД Свод'!E40*0.11+'ИД Свод'!E42*0.0042))&lt;='Методика оценки'!$J$198,'Методика оценки'!$E$198,IF(('ИД Свод'!E47/('ИД Свод'!E38*0.0083+'ИД Свод'!E40*0.11+'ИД Свод'!E42*0.0042))&gt;='Методика оценки'!$H$199,'Методика оценки'!$E$199,'Методика оценки'!$E$198))))*$D$37)</f>
        <v>1.2</v>
      </c>
      <c r="G37" s="180">
        <f>IF(('ИД Свод'!F38 +'ИД Свод'!F40+'ИД Свод'!F42)=0,0,(IF(('ИД Свод'!F47/('ИД Свод'!F38*0.0083+'ИД Свод'!F40*0.11+'ИД Свод'!F42*0.0042))&lt;='Методика оценки'!$J$197,'Методика оценки'!$E$197,IF('Методика оценки'!$H$198&lt;=('ИД Свод'!F47/('ИД Свод'!F38*0.0083+'ИД Свод'!F40*0.11+'ИД Свод'!F42*0.0042))&lt;='Методика оценки'!$J$198,'Методика оценки'!$E$198,IF(('ИД Свод'!F47/('ИД Свод'!F38*0.0083+'ИД Свод'!F40*0.11+'ИД Свод'!F42*0.0042))&gt;='Методика оценки'!$H$199,'Методика оценки'!$E$199,'Методика оценки'!$E$198))))*$D$37)</f>
        <v>1.2</v>
      </c>
      <c r="H37" s="180">
        <f>IF(('ИД Свод'!G38 +'ИД Свод'!G40+'ИД Свод'!G42)=0,0,(IF(('ИД Свод'!G47/('ИД Свод'!G38*0.0083+'ИД Свод'!G40*0.11+'ИД Свод'!G42*0.0042))&lt;='Методика оценки'!$J$197,'Методика оценки'!$E$197,IF('Методика оценки'!$H$198&lt;=('ИД Свод'!G47/('ИД Свод'!G38*0.0083+'ИД Свод'!G40*0.11+'ИД Свод'!G42*0.0042))&lt;='Методика оценки'!$J$198,'Методика оценки'!$E$198,IF(('ИД Свод'!G47/('ИД Свод'!G38*0.0083+'ИД Свод'!G40*0.11+'ИД Свод'!G42*0.0042))&gt;='Методика оценки'!$H$199,'Методика оценки'!$E$199,'Методика оценки'!$E$198))))*$D$37)</f>
        <v>0.6</v>
      </c>
      <c r="I37" s="180">
        <f>IF(('ИД Свод'!H38 +'ИД Свод'!H40+'ИД Свод'!H42)=0,0,(IF(('ИД Свод'!H47/('ИД Свод'!H38*0.0083+'ИД Свод'!H40*0.11+'ИД Свод'!H42*0.0042))&lt;='Методика оценки'!$J$197,'Методика оценки'!$E$197,IF('Методика оценки'!$H$198&lt;=('ИД Свод'!H47/('ИД Свод'!H38*0.0083+'ИД Свод'!H40*0.11+'ИД Свод'!H42*0.0042))&lt;='Методика оценки'!$J$198,'Методика оценки'!$E$198,IF(('ИД Свод'!H47/('ИД Свод'!H38*0.0083+'ИД Свод'!H40*0.11+'ИД Свод'!H42*0.0042))&gt;='Методика оценки'!$H$199,'Методика оценки'!$E$199,'Методика оценки'!$E$198))))*$D$37)</f>
        <v>0</v>
      </c>
      <c r="J37" s="180">
        <f>IF(('ИД Свод'!I38 +'ИД Свод'!I40+'ИД Свод'!I42)=0,0,(IF(('ИД Свод'!I47/('ИД Свод'!I38*0.0083+'ИД Свод'!I40*0.11+'ИД Свод'!I42*0.0042))&lt;='Методика оценки'!$J$197,'Методика оценки'!$E$197,IF('Методика оценки'!$H$198&lt;=('ИД Свод'!I47/('ИД Свод'!I38*0.0083+'ИД Свод'!I40*0.11+'ИД Свод'!I42*0.0042))&lt;='Методика оценки'!$J$198,'Методика оценки'!$E$198,IF(('ИД Свод'!I47/('ИД Свод'!I38*0.0083+'ИД Свод'!I40*0.11+'ИД Свод'!I42*0.0042))&gt;='Методика оценки'!$H$199,'Методика оценки'!$E$199,'Методика оценки'!$E$198))))*$D$37)</f>
        <v>0.6</v>
      </c>
      <c r="K37" s="180">
        <f>IF(('ИД Свод'!J38 +'ИД Свод'!J40+'ИД Свод'!J42)=0,0,(IF(('ИД Свод'!J47/('ИД Свод'!J38*0.0083+'ИД Свод'!J40*0.11+'ИД Свод'!J42*0.0042))&lt;='Методика оценки'!$J$197,'Методика оценки'!$E$197,IF('Методика оценки'!$H$198&lt;=('ИД Свод'!J47/('ИД Свод'!J38*0.0083+'ИД Свод'!J40*0.11+'ИД Свод'!J42*0.0042))&lt;='Методика оценки'!$J$198,'Методика оценки'!$E$198,IF(('ИД Свод'!J47/('ИД Свод'!J38*0.0083+'ИД Свод'!J40*0.11+'ИД Свод'!J42*0.0042))&gt;='Методика оценки'!$H$199,'Методика оценки'!$E$199,'Методика оценки'!$E$198))))*$D$37)</f>
        <v>1.2</v>
      </c>
      <c r="L37" s="118">
        <f>IF(('ИД Свод'!K38 +'ИД Свод'!K40+'ИД Свод'!K42)=0,0,(IF(('ИД Свод'!K47/('ИД Свод'!K38*0.0083+'ИД Свод'!K40*0.11+'ИД Свод'!K42*0.0042))&lt;='Методика оценки'!$J$197,'Методика оценки'!$E$197,IF('Методика оценки'!$H$198&lt;=('ИД Свод'!K47/('ИД Свод'!K38*0.0083+'ИД Свод'!K40*0.11+'ИД Свод'!K42*0.0042))&lt;='Методика оценки'!$J$198,'Методика оценки'!$E$198,IF(('ИД Свод'!K47/('ИД Свод'!K38*0.0083+'ИД Свод'!K40*0.11+'ИД Свод'!K42*0.0042))&gt;='Методика оценки'!$H$199,'Методика оценки'!$E$199,'Методика оценки'!$E$198))))*$D$37)</f>
        <v>0</v>
      </c>
    </row>
    <row r="38" spans="1:12">
      <c r="A38" s="65"/>
      <c r="B38" s="86" t="str">
        <f>'Методика оценки'!A206</f>
        <v>К3.13.</v>
      </c>
      <c r="C38" s="86" t="str">
        <f>'Методика оценки'!C206</f>
        <v>Обеспеченность ДОО учителями-логопедами</v>
      </c>
      <c r="D38" s="165">
        <f>'Методика оценки'!D206*'Методика оценки'!D112</f>
        <v>1.2E-2</v>
      </c>
      <c r="E38" s="179">
        <f>(IF('ИД Свод'!D48='Методика оценки'!$H$207,'Методика оценки'!$E$207,IF('ИД Свод'!D48='Методика оценки'!$H$208,'Методика оценки'!$E$208,'Методика оценки'!$E$207)))*$D$38</f>
        <v>1.2</v>
      </c>
      <c r="F38" s="179">
        <f>(IF('ИД Свод'!E48='Методика оценки'!$H$207,'Методика оценки'!$E$207,IF('ИД Свод'!E48='Методика оценки'!$H$208,'Методика оценки'!$E$208,'Методика оценки'!$E$207)))*$D$38</f>
        <v>0</v>
      </c>
      <c r="G38" s="179">
        <f>(IF('ИД Свод'!F48='Методика оценки'!$H$207,'Методика оценки'!$E$207,IF('ИД Свод'!F48='Методика оценки'!$H$208,'Методика оценки'!$E$208,'Методика оценки'!$E$207)))*$D$38</f>
        <v>0</v>
      </c>
      <c r="H38" s="179">
        <f>(IF('ИД Свод'!G48='Методика оценки'!$H$207,'Методика оценки'!$E$207,IF('ИД Свод'!G48='Методика оценки'!$H$208,'Методика оценки'!$E$208,'Методика оценки'!$E$207)))*$D$38</f>
        <v>1.2</v>
      </c>
      <c r="I38" s="179">
        <f>(IF('ИД Свод'!H48='Методика оценки'!$H$207,'Методика оценки'!$E$207,IF('ИД Свод'!H48='Методика оценки'!$H$208,'Методика оценки'!$E$208,'Методика оценки'!$E$207)))*$D$38</f>
        <v>1.2</v>
      </c>
      <c r="J38" s="179">
        <f>(IF('ИД Свод'!I48='Методика оценки'!$H$207,'Методика оценки'!$E$207,IF('ИД Свод'!I48='Методика оценки'!$H$208,'Методика оценки'!$E$208,'Методика оценки'!$E$207)))*$D$38</f>
        <v>0</v>
      </c>
      <c r="K38" s="179">
        <f>(IF('ИД Свод'!J48='Методика оценки'!$H$207,'Методика оценки'!$E$207,IF('ИД Свод'!J48='Методика оценки'!$H$208,'Методика оценки'!$E$208,'Методика оценки'!$E$207)))*$D$38</f>
        <v>0</v>
      </c>
      <c r="L38" s="179">
        <f>(IF('ИД Свод'!K48='Методика оценки'!$H$207,'Методика оценки'!$E$207,IF('ИД Свод'!K48='Методика оценки'!$H$208,'Методика оценки'!$E$208,'Методика оценки'!$E$207)))*$D$38</f>
        <v>0</v>
      </c>
    </row>
    <row r="39" spans="1:12">
      <c r="A39" s="65"/>
      <c r="B39" s="86" t="str">
        <f>'Методика оценки'!A209</f>
        <v>К3.14.</v>
      </c>
      <c r="C39" s="86" t="str">
        <f>'Методика оценки'!C209</f>
        <v>Обеспеченность ДОО музыкальными руководителями</v>
      </c>
      <c r="D39" s="165">
        <f>'Методика оценки'!D209*'Методика оценки'!D112</f>
        <v>1.2E-2</v>
      </c>
      <c r="E39" s="180">
        <f>IF(('ИД Свод'!D40+'ИД Свод'!D42)=0,0,(IF(('ИД Свод'!D49/('ИД Свод'!D40*0.017+'ИД Свод'!D42*0.0125))&lt;='Методика оценки'!$J$210,'Методика оценки'!$E$210,IF('Методика оценки'!$H$211&lt;=('ИД Свод'!D49/('ИД Свод'!D40*0.017+'ИД Свод'!D42*0.0125))&lt;='Методика оценки'!$J$211,'Методика оценки'!$E$211,IF(('ИД Свод'!D49/('ИД Свод'!D40*0.017+'ИД Свод'!D42*0.0125))&gt;='Методика оценки'!$H$212,'Методика оценки'!$E$212,'Методика оценки'!$E$211))))*$D$39)</f>
        <v>0.6</v>
      </c>
      <c r="F39" s="180">
        <f>IF(('ИД Свод'!E40+'ИД Свод'!E42)=0,0,(IF(('ИД Свод'!E49/('ИД Свод'!E40*0.017+'ИД Свод'!E42*0.0125))&lt;='Методика оценки'!$J$210,'Методика оценки'!$E$210,IF('Методика оценки'!$H$211&lt;=('ИД Свод'!E49/('ИД Свод'!E40*0.017+'ИД Свод'!E42*0.0125))&lt;='Методика оценки'!$J$211,'Методика оценки'!$E$211,IF(('ИД Свод'!E49/('ИД Свод'!E40*0.017+'ИД Свод'!E42*0.0125))&gt;='Методика оценки'!$H$212,'Методика оценки'!$E$212,'Методика оценки'!$E$211))))*$D$39)</f>
        <v>0.6</v>
      </c>
      <c r="G39" s="180">
        <f>IF(('ИД Свод'!F40+'ИД Свод'!F42)=0,0,(IF(('ИД Свод'!F49/('ИД Свод'!F40*0.017+'ИД Свод'!F42*0.0125))&lt;='Методика оценки'!$J$210,'Методика оценки'!$E$210,IF('Методика оценки'!$H$211&lt;=('ИД Свод'!F49/('ИД Свод'!F40*0.017+'ИД Свод'!F42*0.0125))&lt;='Методика оценки'!$J$211,'Методика оценки'!$E$211,IF(('ИД Свод'!F49/('ИД Свод'!F40*0.017+'ИД Свод'!F42*0.0125))&gt;='Методика оценки'!$H$212,'Методика оценки'!$E$212,'Методика оценки'!$E$211))))*$D$39)</f>
        <v>1.2</v>
      </c>
      <c r="H39" s="180">
        <f>IF(('ИД Свод'!G40+'ИД Свод'!G42)=0,0,(IF(('ИД Свод'!G49/('ИД Свод'!G40*0.017+'ИД Свод'!G42*0.0125))&lt;='Методика оценки'!$J$210,'Методика оценки'!$E$210,IF('Методика оценки'!$H$211&lt;=('ИД Свод'!G49/('ИД Свод'!G40*0.017+'ИД Свод'!G42*0.0125))&lt;='Методика оценки'!$J$211,'Методика оценки'!$E$211,IF(('ИД Свод'!G49/('ИД Свод'!G40*0.017+'ИД Свод'!G42*0.0125))&gt;='Методика оценки'!$H$212,'Методика оценки'!$E$212,'Методика оценки'!$E$211))))*$D$39)</f>
        <v>1.2</v>
      </c>
      <c r="I39" s="180">
        <f>IF(('ИД Свод'!H40+'ИД Свод'!H42)=0,0,(IF(('ИД Свод'!H49/('ИД Свод'!H40*0.017+'ИД Свод'!H42*0.0125))&lt;='Методика оценки'!$J$210,'Методика оценки'!$E$210,IF('Методика оценки'!$H$211&lt;=('ИД Свод'!H49/('ИД Свод'!H40*0.017+'ИД Свод'!H42*0.0125))&lt;='Методика оценки'!$J$211,'Методика оценки'!$E$211,IF(('ИД Свод'!H49/('ИД Свод'!H40*0.017+'ИД Свод'!H42*0.0125))&gt;='Методика оценки'!$H$212,'Методика оценки'!$E$212,'Методика оценки'!$E$211))))*$D$39)</f>
        <v>0.6</v>
      </c>
      <c r="J39" s="180">
        <f>IF(('ИД Свод'!I40+'ИД Свод'!I42)=0,0,(IF(('ИД Свод'!I49/('ИД Свод'!I40*0.017+'ИД Свод'!I42*0.0125))&lt;='Методика оценки'!$J$210,'Методика оценки'!$E$210,IF('Методика оценки'!$H$211&lt;=('ИД Свод'!I49/('ИД Свод'!I40*0.017+'ИД Свод'!I42*0.0125))&lt;='Методика оценки'!$J$211,'Методика оценки'!$E$211,IF(('ИД Свод'!I49/('ИД Свод'!I40*0.017+'ИД Свод'!I42*0.0125))&gt;='Методика оценки'!$H$212,'Методика оценки'!$E$212,'Методика оценки'!$E$211))))*$D$39)</f>
        <v>0.6</v>
      </c>
      <c r="K39" s="180">
        <f>IF(('ИД Свод'!J40+'ИД Свод'!J42)=0,0,(IF(('ИД Свод'!J49/('ИД Свод'!J40*0.017+'ИД Свод'!J42*0.0125))&lt;='Методика оценки'!$J$210,'Методика оценки'!$E$210,IF('Методика оценки'!$H$211&lt;=('ИД Свод'!J49/('ИД Свод'!J40*0.017+'ИД Свод'!J42*0.0125))&lt;='Методика оценки'!$J$211,'Методика оценки'!$E$211,IF(('ИД Свод'!J49/('ИД Свод'!J40*0.017+'ИД Свод'!J42*0.0125))&gt;='Методика оценки'!$H$212,'Методика оценки'!$E$212,'Методика оценки'!$E$211))))*$D$39)</f>
        <v>1.2</v>
      </c>
      <c r="L39" s="118">
        <f>IF(('ИД Свод'!K40+'ИД Свод'!K42)=0,0,(IF(('ИД Свод'!K49/('ИД Свод'!K40*0.017+'ИД Свод'!K42*0.0125))&lt;='Методика оценки'!$J$210,'Методика оценки'!$E$210,IF('Методика оценки'!$H$211&lt;=('ИД Свод'!K49/('ИД Свод'!K40*0.017+'ИД Свод'!K42*0.0125))&lt;='Методика оценки'!$J$211,'Методика оценки'!$E$211,IF(('ИД Свод'!K49/('ИД Свод'!K40*0.017+'ИД Свод'!K42*0.0125))&gt;='Методика оценки'!$H$212,'Методика оценки'!$E$212,'Методика оценки'!$E$211))))*$D$39)</f>
        <v>0</v>
      </c>
    </row>
    <row r="40" spans="1:12">
      <c r="A40" s="65"/>
      <c r="B40" s="86" t="str">
        <f>'Методика оценки'!A213</f>
        <v>К3.15.</v>
      </c>
      <c r="C40" s="86" t="str">
        <f>'Методика оценки'!C213</f>
        <v>Обеспеченность ДОО инструкторами по физкультуре</v>
      </c>
      <c r="D40" s="165">
        <f>'Методика оценки'!D213*'Методика оценки'!D112</f>
        <v>1.2E-2</v>
      </c>
      <c r="E40" s="180">
        <f>IF('ИД Свод'!D42=0,0,(IF('ИД Свод'!D50/('ИД Свод'!D42*0.00625)&lt;='Методика оценки'!$J$214,'Методика оценки'!$E$214,IF('Методика оценки'!$H$215&lt;='ИД Свод'!D50/('ИД Свод'!D42*0.00625)&lt;='Методика оценки'!$J$215,'Методика оценки'!$E$215,IF('ИД Свод'!D50/('ИД Свод'!D42*0.00625)&gt;='Методика оценки'!$H$216,'Методика оценки'!$E$216,'Методика оценки'!$E$215))))*$D$40)</f>
        <v>0</v>
      </c>
      <c r="F40" s="180">
        <f>IF('ИД Свод'!E42=0,0,(IF('ИД Свод'!E50/('ИД Свод'!E42*0.00625)&lt;='Методика оценки'!$J$214,'Методика оценки'!$E$214,IF('Методика оценки'!$H$215&lt;='ИД Свод'!E50/('ИД Свод'!E42*0.00625)&lt;='Методика оценки'!$J$215,'Методика оценки'!$E$215,IF('ИД Свод'!E50/('ИД Свод'!E42*0.00625)&gt;='Методика оценки'!$H$216,'Методика оценки'!$E$216,'Методика оценки'!$E$215))))*$D$40)</f>
        <v>0</v>
      </c>
      <c r="G40" s="180">
        <f>IF('ИД Свод'!F42=0,0,(IF('ИД Свод'!F50/('ИД Свод'!F42*0.00625)&lt;='Методика оценки'!$J$214,'Методика оценки'!$E$214,IF('Методика оценки'!$H$215&lt;='ИД Свод'!F50/('ИД Свод'!F42*0.00625)&lt;='Методика оценки'!$J$215,'Методика оценки'!$E$215,IF('ИД Свод'!F50/('ИД Свод'!F42*0.00625)&gt;='Методика оценки'!$H$216,'Методика оценки'!$E$216,'Методика оценки'!$E$215))))*$D$40)</f>
        <v>0</v>
      </c>
      <c r="H40" s="180">
        <f>IF('ИД Свод'!G42=0,0,(IF('ИД Свод'!G50/('ИД Свод'!G42*0.00625)&lt;='Методика оценки'!$J$214,'Методика оценки'!$E$214,IF('Методика оценки'!$H$215&lt;='ИД Свод'!G50/('ИД Свод'!G42*0.00625)&lt;='Методика оценки'!$J$215,'Методика оценки'!$E$215,IF('ИД Свод'!G50/('ИД Свод'!G42*0.00625)&gt;='Методика оценки'!$H$216,'Методика оценки'!$E$216,'Методика оценки'!$E$215))))*$D$40)</f>
        <v>0</v>
      </c>
      <c r="I40" s="180">
        <f>IF('ИД Свод'!H42=0,0,(IF('ИД Свод'!H50/('ИД Свод'!H42*0.00625)&lt;='Методика оценки'!$J$214,'Методика оценки'!$E$214,IF('Методика оценки'!$H$215&lt;='ИД Свод'!H50/('ИД Свод'!H42*0.00625)&lt;='Методика оценки'!$J$215,'Методика оценки'!$E$215,IF('ИД Свод'!H50/('ИД Свод'!H42*0.00625)&gt;='Методика оценки'!$H$216,'Методика оценки'!$E$216,'Методика оценки'!$E$215))))*$D$40)</f>
        <v>0</v>
      </c>
      <c r="J40" s="180">
        <f>IF('ИД Свод'!I42=0,0,(IF('ИД Свод'!I50/('ИД Свод'!I42*0.00625)&lt;='Методика оценки'!$J$214,'Методика оценки'!$E$214,IF('Методика оценки'!$H$215&lt;='ИД Свод'!I50/('ИД Свод'!I42*0.00625)&lt;='Методика оценки'!$J$215,'Методика оценки'!$E$215,IF('ИД Свод'!I50/('ИД Свод'!I42*0.00625)&gt;='Методика оценки'!$H$216,'Методика оценки'!$E$216,'Методика оценки'!$E$215))))*$D$40)</f>
        <v>0</v>
      </c>
      <c r="K40" s="180">
        <f>IF('ИД Свод'!J42=0,0,(IF('ИД Свод'!J50/('ИД Свод'!J42*0.00625)&lt;='Методика оценки'!$J$214,'Методика оценки'!$E$214,IF('Методика оценки'!$H$215&lt;='ИД Свод'!J50/('ИД Свод'!J42*0.00625)&lt;='Методика оценки'!$J$215,'Методика оценки'!$E$215,IF('ИД Свод'!J50/('ИД Свод'!J42*0.00625)&gt;='Методика оценки'!$H$216,'Методика оценки'!$E$216,'Методика оценки'!$E$215))))*$D$40)</f>
        <v>0</v>
      </c>
      <c r="L40" s="118">
        <f>IF('ИД Свод'!K42=0,0,(IF('ИД Свод'!K50/('ИД Свод'!K42*0.00625)&lt;='Методика оценки'!$J$214,'Методика оценки'!$E$214,IF('Методика оценки'!$H$215&lt;='ИД Свод'!K50/('ИД Свод'!K42*0.00625)&lt;='Методика оценки'!$J$215,'Методика оценки'!$E$215,IF('ИД Свод'!K50/('ИД Свод'!K42*0.00625)&gt;='Методика оценки'!$H$216,'Методика оценки'!$E$216,'Методика оценки'!$E$215))))*$D$40)</f>
        <v>1.2</v>
      </c>
    </row>
    <row r="41" spans="1:12">
      <c r="A41" s="65"/>
      <c r="B41" s="86" t="str">
        <f>'Методика оценки'!A217</f>
        <v>К3.16.</v>
      </c>
      <c r="C41" s="86" t="str">
        <f>'Методика оценки'!C217</f>
        <v>Количество воспитанников в расчете на одного медицинского работника</v>
      </c>
      <c r="D41" s="165">
        <f>'Методика оценки'!D217*'Методика оценки'!D112</f>
        <v>8.0000000000000002E-3</v>
      </c>
      <c r="E41" s="181">
        <f>IF('ИД Свод'!D51=0,0,(IF((('ИД Свод'!D9/'ИД Свод'!D51))&lt;='Методика оценки'!$J$219,'Методика оценки'!$E$219,IF('Методика оценки'!$H$220&lt;=(('ИД Свод'!D9/'ИД Свод'!D51))&lt;='Методика оценки'!$J$220,'Методика оценки'!$E$220,IF((('ИД Свод'!D9/'ИД Свод'!D51))&gt;='Методика оценки'!$H$221,'Методика оценки'!$E$221,'Методика оценки'!$E$220))))*$D$41)</f>
        <v>0</v>
      </c>
      <c r="F41" s="181">
        <f>IF('ИД Свод'!E51=0,0,(IF((('ИД Свод'!E9/'ИД Свод'!E51))&lt;='Методика оценки'!$J$219,'Методика оценки'!$E$219,IF('Методика оценки'!$H$220&lt;=(('ИД Свод'!E9/'ИД Свод'!E51))&lt;='Методика оценки'!$J$220,'Методика оценки'!$E$220,IF((('ИД Свод'!E9/'ИД Свод'!E51))&gt;='Методика оценки'!$H$221,'Методика оценки'!$E$221,'Методика оценки'!$E$220))))*$D$41)</f>
        <v>0</v>
      </c>
      <c r="G41" s="181">
        <f>IF('ИД Свод'!F51=0,0,(IF((('ИД Свод'!F9/'ИД Свод'!F51))&lt;='Методика оценки'!$J$219,'Методика оценки'!$E$219,IF('Методика оценки'!$H$220&lt;=(('ИД Свод'!F9/'ИД Свод'!F51))&lt;='Методика оценки'!$J$220,'Методика оценки'!$E$220,IF((('ИД Свод'!F9/'ИД Свод'!F51))&gt;='Методика оценки'!$H$221,'Методика оценки'!$E$221,'Методика оценки'!$E$220))))*$D$41)</f>
        <v>0</v>
      </c>
      <c r="H41" s="181">
        <f>IF('ИД Свод'!G51=0,0,(IF((('ИД Свод'!G9/'ИД Свод'!G51))&lt;='Методика оценки'!$J$219,'Методика оценки'!$E$219,IF('Методика оценки'!$H$220&lt;=(('ИД Свод'!G9/'ИД Свод'!G51))&lt;='Методика оценки'!$J$220,'Методика оценки'!$E$220,IF((('ИД Свод'!G9/'ИД Свод'!G51))&gt;='Методика оценки'!$H$221,'Методика оценки'!$E$221,'Методика оценки'!$E$220))))*$D$41)</f>
        <v>0</v>
      </c>
      <c r="I41" s="181">
        <f>IF('ИД Свод'!H51=0,0,(IF((('ИД Свод'!H9/'ИД Свод'!H51))&lt;='Методика оценки'!$J$219,'Методика оценки'!$E$219,IF('Методика оценки'!$H$220&lt;=(('ИД Свод'!H9/'ИД Свод'!H51))&lt;='Методика оценки'!$J$220,'Методика оценки'!$E$220,IF((('ИД Свод'!H9/'ИД Свод'!H51))&gt;='Методика оценки'!$H$221,'Методика оценки'!$E$221,'Методика оценки'!$E$220))))*$D$41)</f>
        <v>0</v>
      </c>
      <c r="J41" s="181">
        <f>IF('ИД Свод'!I51=0,0,(IF((('ИД Свод'!I9/'ИД Свод'!I51))&lt;='Методика оценки'!$J$219,'Методика оценки'!$E$219,IF('Методика оценки'!$H$220&lt;=(('ИД Свод'!I9/'ИД Свод'!I51))&lt;='Методика оценки'!$J$220,'Методика оценки'!$E$220,IF((('ИД Свод'!I9/'ИД Свод'!I51))&gt;='Методика оценки'!$H$221,'Методика оценки'!$E$221,'Методика оценки'!$E$220))))*$D$41)</f>
        <v>0</v>
      </c>
      <c r="K41" s="181">
        <f>IF('ИД Свод'!J51=0,0,(IF((('ИД Свод'!J9/'ИД Свод'!J51))&lt;='Методика оценки'!$J$219,'Методика оценки'!$E$219,IF('Методика оценки'!$H$220&lt;=(('ИД Свод'!J9/'ИД Свод'!J51))&lt;='Методика оценки'!$J$220,'Методика оценки'!$E$220,IF((('ИД Свод'!J9/'ИД Свод'!J51))&gt;='Методика оценки'!$H$221,'Методика оценки'!$E$221,'Методика оценки'!$E$220))))*$D$41)</f>
        <v>0</v>
      </c>
      <c r="L41" s="179">
        <f>IF('ИД Свод'!K51=0,0,(IF((('ИД Свод'!K9/'ИД Свод'!K51))&lt;='Методика оценки'!$J$219,'Методика оценки'!$E$219,IF('Методика оценки'!$H$220&lt;=(('ИД Свод'!K9/'ИД Свод'!K51))&lt;='Методика оценки'!$J$220,'Методика оценки'!$E$220,IF((('ИД Свод'!K9/'ИД Свод'!K51))&gt;='Методика оценки'!$H$221,'Методика оценки'!$E$221,'Методика оценки'!$E$220))))*$D$41)</f>
        <v>0</v>
      </c>
    </row>
    <row r="42" spans="1:12" ht="45">
      <c r="A42" s="64"/>
      <c r="B42" s="106" t="str">
        <f>'Методика оценки'!A222</f>
        <v>К4</v>
      </c>
      <c r="C42" s="106" t="str">
        <f>'Методика оценки'!B222</f>
        <v>Группа критериев 4. Обеспеченность материально-техническими ресурсами (оснащение основных помещений, прилегающих участков игровым и техническим оборудованием, методическое обеспечение и т.п.).</v>
      </c>
      <c r="D42" s="164">
        <v>1</v>
      </c>
      <c r="E42" s="178">
        <f t="shared" ref="E42:L42" si="4">SUM(E43:E70)*$D$42</f>
        <v>8.4</v>
      </c>
      <c r="F42" s="178">
        <f t="shared" si="4"/>
        <v>8.9999999999999982</v>
      </c>
      <c r="G42" s="178">
        <f t="shared" si="4"/>
        <v>9.1999999999999993</v>
      </c>
      <c r="H42" s="178">
        <f t="shared" si="4"/>
        <v>7.1</v>
      </c>
      <c r="I42" s="178">
        <f t="shared" si="4"/>
        <v>8.4</v>
      </c>
      <c r="J42" s="178">
        <f t="shared" si="4"/>
        <v>8.9</v>
      </c>
      <c r="K42" s="178">
        <f t="shared" si="4"/>
        <v>4.3999999999999995</v>
      </c>
      <c r="L42" s="178">
        <f t="shared" si="4"/>
        <v>12.899999999999997</v>
      </c>
    </row>
    <row r="43" spans="1:12" ht="30">
      <c r="A43" s="65"/>
      <c r="B43" s="86" t="str">
        <f>'Методика оценки'!A223</f>
        <v>К4.1.</v>
      </c>
      <c r="C43" s="86" t="str">
        <f>'Методика оценки'!C223</f>
        <v>Количество нештатных и аварийных ситуаций техногенного характера, возникших на территории ДОО (пожар, обрушение конструкций и т.п.)</v>
      </c>
      <c r="D43" s="165">
        <f>'Методика оценки'!D223*'Методика оценки'!D222</f>
        <v>6.0000000000000001E-3</v>
      </c>
      <c r="E43" s="118">
        <f>(IF('ИД Свод'!D52&gt;'Методика оценки'!$H$225,'Методика оценки'!$E$224,'Методика оценки'!$E$225))*$D$43</f>
        <v>0.6</v>
      </c>
      <c r="F43" s="118">
        <f>(IF('ИД Свод'!E52&gt;'Методика оценки'!$H$225,'Методика оценки'!$E$224,'Методика оценки'!$E$225))*$D$43</f>
        <v>0.6</v>
      </c>
      <c r="G43" s="118">
        <f>(IF('ИД Свод'!F52&gt;'Методика оценки'!$H$225,'Методика оценки'!$E$224,'Методика оценки'!$E$225))*$D$43</f>
        <v>0.6</v>
      </c>
      <c r="H43" s="118">
        <f>(IF('ИД Свод'!G52&gt;'Методика оценки'!$H$225,'Методика оценки'!$E$224,'Методика оценки'!$E$225))*$D$43</f>
        <v>0.6</v>
      </c>
      <c r="I43" s="118">
        <f>(IF('ИД Свод'!H52&gt;'Методика оценки'!$H$225,'Методика оценки'!$E$224,'Методика оценки'!$E$225))*$D$43</f>
        <v>0.6</v>
      </c>
      <c r="J43" s="118">
        <f>(IF('ИД Свод'!I52&gt;'Методика оценки'!$H$225,'Методика оценки'!$E$224,'Методика оценки'!$E$225))*$D$43</f>
        <v>0.6</v>
      </c>
      <c r="K43" s="118">
        <f>(IF('ИД Свод'!J52&gt;'Методика оценки'!$H$225,'Методика оценки'!$E$224,'Методика оценки'!$E$225))*$D$43</f>
        <v>0.6</v>
      </c>
      <c r="L43" s="118">
        <f>(IF('ИД Свод'!K52&gt;'Методика оценки'!$H$225,'Методика оценки'!$E$224,'Методика оценки'!$E$225))*$D$43</f>
        <v>0.6</v>
      </c>
    </row>
    <row r="44" spans="1:12">
      <c r="A44" s="65"/>
      <c r="B44" s="86" t="str">
        <f>'Методика оценки'!A226</f>
        <v>К4.2.</v>
      </c>
      <c r="C44" s="86" t="str">
        <f>'Методика оценки'!C226</f>
        <v xml:space="preserve">Наличие системы водоснабжения </v>
      </c>
      <c r="D44" s="165">
        <f>'Методика оценки'!D226*'Методика оценки'!D222</f>
        <v>6.0000000000000001E-3</v>
      </c>
      <c r="E44" s="118">
        <f>(IF('ИД Свод'!D53='Методика оценки'!$H$227,'Методика оценки'!$E$227,IF('ИД Свод'!D53='Методика оценки'!$H$228,'Методика оценки'!$E$228,'Методика оценки'!$E$227)))*$D$44</f>
        <v>0</v>
      </c>
      <c r="F44" s="118">
        <f>(IF('ИД Свод'!E53='Методика оценки'!$H$227,'Методика оценки'!$E$227,IF('ИД Свод'!E53='Методика оценки'!$H$228,'Методика оценки'!$E$228,'Методика оценки'!$E$227)))*$D$44</f>
        <v>0.6</v>
      </c>
      <c r="G44" s="118">
        <f>(IF('ИД Свод'!F53='Методика оценки'!$H$227,'Методика оценки'!$E$227,IF('ИД Свод'!F53='Методика оценки'!$H$228,'Методика оценки'!$E$228,'Методика оценки'!$E$227)))*$D$44</f>
        <v>0.6</v>
      </c>
      <c r="H44" s="118">
        <f>(IF('ИД Свод'!G53='Методика оценки'!$H$227,'Методика оценки'!$E$227,IF('ИД Свод'!G53='Методика оценки'!$H$228,'Методика оценки'!$E$228,'Методика оценки'!$E$227)))*$D$44</f>
        <v>0</v>
      </c>
      <c r="I44" s="118">
        <f>(IF('ИД Свод'!H53='Методика оценки'!$H$227,'Методика оценки'!$E$227,IF('ИД Свод'!H53='Методика оценки'!$H$228,'Методика оценки'!$E$228,'Методика оценки'!$E$227)))*$D$44</f>
        <v>0.6</v>
      </c>
      <c r="J44" s="118">
        <f>(IF('ИД Свод'!I53='Методика оценки'!$H$227,'Методика оценки'!$E$227,IF('ИД Свод'!I53='Методика оценки'!$H$228,'Методика оценки'!$E$228,'Методика оценки'!$E$227)))*$D$44</f>
        <v>0.6</v>
      </c>
      <c r="K44" s="118">
        <f>(IF('ИД Свод'!J53='Методика оценки'!$H$227,'Методика оценки'!$E$227,IF('ИД Свод'!J53='Методика оценки'!$H$228,'Методика оценки'!$E$228,'Методика оценки'!$E$227)))*$D$44</f>
        <v>0</v>
      </c>
      <c r="L44" s="118">
        <f>(IF('ИД Свод'!K53='Методика оценки'!$H$227,'Методика оценки'!$E$227,IF('ИД Свод'!K53='Методика оценки'!$H$228,'Методика оценки'!$E$228,'Методика оценки'!$E$227)))*$D$44</f>
        <v>0.6</v>
      </c>
    </row>
    <row r="45" spans="1:12">
      <c r="A45" s="65"/>
      <c r="B45" s="86" t="str">
        <f>'Методика оценки'!A229</f>
        <v>К4.3.</v>
      </c>
      <c r="C45" s="86" t="str">
        <f>'Методика оценки'!C229</f>
        <v>Наличие системы отопления</v>
      </c>
      <c r="D45" s="165">
        <f>'Методика оценки'!D229*'Методика оценки'!D222</f>
        <v>6.0000000000000001E-3</v>
      </c>
      <c r="E45" s="118">
        <f>(IF('ИД Свод'!D54='Методика оценки'!$H$230,'Методика оценки'!$E$230,IF('ИД Свод'!D54='Методика оценки'!$H$231,'Методика оценки'!$E$231,'Методика оценки'!$E$230)))*$D$45</f>
        <v>0</v>
      </c>
      <c r="F45" s="118">
        <f>(IF('ИД Свод'!E54='Методика оценки'!$H$230,'Методика оценки'!$E$230,IF('ИД Свод'!E54='Методика оценки'!$H$231,'Методика оценки'!$E$231,'Методика оценки'!$E$230)))*$D$45</f>
        <v>0</v>
      </c>
      <c r="G45" s="118">
        <f>(IF('ИД Свод'!F54='Методика оценки'!$H$230,'Методика оценки'!$E$230,IF('ИД Свод'!F54='Методика оценки'!$H$231,'Методика оценки'!$E$231,'Методика оценки'!$E$230)))*$D$45</f>
        <v>0</v>
      </c>
      <c r="H45" s="118">
        <f>(IF('ИД Свод'!G54='Методика оценки'!$H$230,'Методика оценки'!$E$230,IF('ИД Свод'!G54='Методика оценки'!$H$231,'Методика оценки'!$E$231,'Методика оценки'!$E$230)))*$D$45</f>
        <v>0</v>
      </c>
      <c r="I45" s="118">
        <f>(IF('ИД Свод'!H54='Методика оценки'!$H$230,'Методика оценки'!$E$230,IF('ИД Свод'!H54='Методика оценки'!$H$231,'Методика оценки'!$E$231,'Методика оценки'!$E$230)))*$D$45</f>
        <v>0.6</v>
      </c>
      <c r="J45" s="118">
        <f>(IF('ИД Свод'!I54='Методика оценки'!$H$230,'Методика оценки'!$E$230,IF('ИД Свод'!I54='Методика оценки'!$H$231,'Методика оценки'!$E$231,'Методика оценки'!$E$230)))*$D$45</f>
        <v>0</v>
      </c>
      <c r="K45" s="118">
        <f>(IF('ИД Свод'!J54='Методика оценки'!$H$230,'Методика оценки'!$E$230,IF('ИД Свод'!J54='Методика оценки'!$H$231,'Методика оценки'!$E$231,'Методика оценки'!$E$230)))*$D$45</f>
        <v>0</v>
      </c>
      <c r="L45" s="118">
        <f>(IF('ИД Свод'!K54='Методика оценки'!$H$230,'Методика оценки'!$E$230,IF('ИД Свод'!K54='Методика оценки'!$H$231,'Методика оценки'!$E$231,'Методика оценки'!$E$230)))*$D$45</f>
        <v>0.6</v>
      </c>
    </row>
    <row r="46" spans="1:12">
      <c r="A46" s="65"/>
      <c r="B46" s="86" t="str">
        <f>'Методика оценки'!A232</f>
        <v>К4.4.</v>
      </c>
      <c r="C46" s="86" t="str">
        <f>'Методика оценки'!C232</f>
        <v>Наличие канализации</v>
      </c>
      <c r="D46" s="165">
        <f>'Методика оценки'!D232*'Методика оценки'!D222</f>
        <v>6.0000000000000001E-3</v>
      </c>
      <c r="E46" s="118">
        <f>(IF('ИД Свод'!D55='Методика оценки'!$H$233,'Методика оценки'!$E$233,IF('ИД Свод'!D55='Методика оценки'!$H$234,'Методика оценки'!$E$234,'Методика оценки'!$E$233)))*$D$46</f>
        <v>0</v>
      </c>
      <c r="F46" s="118">
        <f>(IF('ИД Свод'!E55='Методика оценки'!$H$233,'Методика оценки'!$E$233,IF('ИД Свод'!E55='Методика оценки'!$H$234,'Методика оценки'!$E$234,'Методика оценки'!$E$233)))*$D$46</f>
        <v>0</v>
      </c>
      <c r="G46" s="118">
        <f>(IF('ИД Свод'!F55='Методика оценки'!$H$233,'Методика оценки'!$E$233,IF('ИД Свод'!F55='Методика оценки'!$H$234,'Методика оценки'!$E$234,'Методика оценки'!$E$233)))*$D$46</f>
        <v>0</v>
      </c>
      <c r="H46" s="118">
        <f>(IF('ИД Свод'!G55='Методика оценки'!$H$233,'Методика оценки'!$E$233,IF('ИД Свод'!G55='Методика оценки'!$H$234,'Методика оценки'!$E$234,'Методика оценки'!$E$233)))*$D$46</f>
        <v>0</v>
      </c>
      <c r="I46" s="118">
        <f>(IF('ИД Свод'!H55='Методика оценки'!$H$233,'Методика оценки'!$E$233,IF('ИД Свод'!H55='Методика оценки'!$H$234,'Методика оценки'!$E$234,'Методика оценки'!$E$233)))*$D$46</f>
        <v>0</v>
      </c>
      <c r="J46" s="118">
        <f>(IF('ИД Свод'!I55='Методика оценки'!$H$233,'Методика оценки'!$E$233,IF('ИД Свод'!I55='Методика оценки'!$H$234,'Методика оценки'!$E$234,'Методика оценки'!$E$233)))*$D$46</f>
        <v>0</v>
      </c>
      <c r="K46" s="118">
        <f>(IF('ИД Свод'!J55='Методика оценки'!$H$233,'Методика оценки'!$E$233,IF('ИД Свод'!J55='Методика оценки'!$H$234,'Методика оценки'!$E$234,'Методика оценки'!$E$233)))*$D$46</f>
        <v>0</v>
      </c>
      <c r="L46" s="118">
        <f>(IF('ИД Свод'!K55='Методика оценки'!$H$233,'Методика оценки'!$E$233,IF('ИД Свод'!K55='Методика оценки'!$H$234,'Методика оценки'!$E$234,'Методика оценки'!$E$233)))*$D$46</f>
        <v>0.6</v>
      </c>
    </row>
    <row r="47" spans="1:12">
      <c r="A47" s="65"/>
      <c r="B47" s="86" t="str">
        <f>'Методика оценки'!A235</f>
        <v>К4.5.</v>
      </c>
      <c r="C47" s="86" t="str">
        <f>'Методика оценки'!C235</f>
        <v>Тип здания, в котором располагается ДОО</v>
      </c>
      <c r="D47" s="165">
        <f>'Методика оценки'!D235*'Методика оценки'!D222</f>
        <v>1.2E-2</v>
      </c>
      <c r="E47" s="118">
        <f>(IF('ИД Свод'!D56='Методика оценки'!$H$238,'Методика оценки'!$E$238,'Методика оценки'!$E$237))*$D$47</f>
        <v>0</v>
      </c>
      <c r="F47" s="118">
        <f>(IF('ИД Свод'!E56='Методика оценки'!$H$238,'Методика оценки'!$E$238,'Методика оценки'!$E$237))*$D$47</f>
        <v>0</v>
      </c>
      <c r="G47" s="118">
        <f>(IF('ИД Свод'!F56='Методика оценки'!$H$238,'Методика оценки'!$E$238,'Методика оценки'!$E$237))*$D$47</f>
        <v>0</v>
      </c>
      <c r="H47" s="118">
        <f>(IF('ИД Свод'!G56='Методика оценки'!$H$238,'Методика оценки'!$E$238,'Методика оценки'!$E$237))*$D$47</f>
        <v>0</v>
      </c>
      <c r="I47" s="118">
        <f>(IF('ИД Свод'!H56='Методика оценки'!$H$238,'Методика оценки'!$E$238,'Методика оценки'!$E$237))*$D$47</f>
        <v>0</v>
      </c>
      <c r="J47" s="118">
        <f>(IF('ИД Свод'!I56='Методика оценки'!$H$238,'Методика оценки'!$E$238,'Методика оценки'!$E$237))*$D$47</f>
        <v>0</v>
      </c>
      <c r="K47" s="118">
        <f>(IF('ИД Свод'!J56='Методика оценки'!$H$238,'Методика оценки'!$E$238,'Методика оценки'!$E$237))*$D$47</f>
        <v>0</v>
      </c>
      <c r="L47" s="118">
        <f>(IF('ИД Свод'!K56='Методика оценки'!$H$238,'Методика оценки'!$E$238,'Методика оценки'!$E$237))*$D$47</f>
        <v>1.2</v>
      </c>
    </row>
    <row r="48" spans="1:12">
      <c r="A48" s="65"/>
      <c r="B48" s="86" t="str">
        <f>'Методика оценки'!A239</f>
        <v>К4.6.</v>
      </c>
      <c r="C48" s="86" t="str">
        <f>'Методика оценки'!C239</f>
        <v>Является ли здание ДОО аварийным</v>
      </c>
      <c r="D48" s="165">
        <f>'Методика оценки'!D239*'Методика оценки'!D222</f>
        <v>6.0000000000000001E-3</v>
      </c>
      <c r="E48" s="118">
        <f>(IF('ИД Свод'!D57='Методика оценки'!$H$240,'Методика оценки'!$E$240,IF('ИД Свод'!D57='Методика оценки'!$H$241,'Методика оценки'!$E$241,'Методика оценки'!$E$240)))*$D$48</f>
        <v>0.6</v>
      </c>
      <c r="F48" s="118">
        <f>(IF('ИД Свод'!E57='Методика оценки'!$H$240,'Методика оценки'!$E$240,IF('ИД Свод'!E57='Методика оценки'!$H$241,'Методика оценки'!$E$241,'Методика оценки'!$E$240)))*$D$48</f>
        <v>0.6</v>
      </c>
      <c r="G48" s="118">
        <f>(IF('ИД Свод'!F57='Методика оценки'!$H$240,'Методика оценки'!$E$240,IF('ИД Свод'!F57='Методика оценки'!$H$241,'Методика оценки'!$E$241,'Методика оценки'!$E$240)))*$D$48</f>
        <v>0.6</v>
      </c>
      <c r="H48" s="118">
        <f>(IF('ИД Свод'!G57='Методика оценки'!$H$240,'Методика оценки'!$E$240,IF('ИД Свод'!G57='Методика оценки'!$H$241,'Методика оценки'!$E$241,'Методика оценки'!$E$240)))*$D$48</f>
        <v>0.6</v>
      </c>
      <c r="I48" s="118">
        <f>(IF('ИД Свод'!H57='Методика оценки'!$H$240,'Методика оценки'!$E$240,IF('ИД Свод'!H57='Методика оценки'!$H$241,'Методика оценки'!$E$241,'Методика оценки'!$E$240)))*$D$48</f>
        <v>0.6</v>
      </c>
      <c r="J48" s="118">
        <f>(IF('ИД Свод'!I57='Методика оценки'!$H$240,'Методика оценки'!$E$240,IF('ИД Свод'!I57='Методика оценки'!$H$241,'Методика оценки'!$E$241,'Методика оценки'!$E$240)))*$D$48</f>
        <v>0.6</v>
      </c>
      <c r="K48" s="118">
        <f>(IF('ИД Свод'!J57='Методика оценки'!$H$240,'Методика оценки'!$E$240,IF('ИД Свод'!J57='Методика оценки'!$H$241,'Методика оценки'!$E$241,'Методика оценки'!$E$240)))*$D$48</f>
        <v>0.6</v>
      </c>
      <c r="L48" s="118">
        <f>(IF('ИД Свод'!K57='Методика оценки'!$H$240,'Методика оценки'!$E$240,IF('ИД Свод'!K57='Методика оценки'!$H$241,'Методика оценки'!$E$241,'Методика оценки'!$E$240)))*$D$48</f>
        <v>0.6</v>
      </c>
    </row>
    <row r="49" spans="1:12">
      <c r="A49" s="65"/>
      <c r="B49" s="86" t="str">
        <f>'Методика оценки'!A242</f>
        <v>К4.7.</v>
      </c>
      <c r="C49" s="86" t="str">
        <f>'Методика оценки'!C242</f>
        <v>Необходимость проведения в здании ДОО капитального ремонта</v>
      </c>
      <c r="D49" s="165">
        <f>'Методика оценки'!D242*'Методика оценки'!D222</f>
        <v>6.0000000000000001E-3</v>
      </c>
      <c r="E49" s="118">
        <f>(IF('ИД Свод'!D58='Методика оценки'!$H$243,'Методика оценки'!$E$243,IF('ИД Свод'!D58='Методика оценки'!$H$244,'Методика оценки'!$E$244,'Методика оценки'!$E$243)))*$D$49</f>
        <v>0.6</v>
      </c>
      <c r="F49" s="118">
        <f>(IF('ИД Свод'!E58='Методика оценки'!$H$243,'Методика оценки'!$E$243,IF('ИД Свод'!E58='Методика оценки'!$H$244,'Методика оценки'!$E$244,'Методика оценки'!$E$243)))*$D$49</f>
        <v>0.6</v>
      </c>
      <c r="G49" s="118">
        <f>(IF('ИД Свод'!F58='Методика оценки'!$H$243,'Методика оценки'!$E$243,IF('ИД Свод'!F58='Методика оценки'!$H$244,'Методика оценки'!$E$244,'Методика оценки'!$E$243)))*$D$49</f>
        <v>0.6</v>
      </c>
      <c r="H49" s="118">
        <f>(IF('ИД Свод'!G58='Методика оценки'!$H$243,'Методика оценки'!$E$243,IF('ИД Свод'!G58='Методика оценки'!$H$244,'Методика оценки'!$E$244,'Методика оценки'!$E$243)))*$D$49</f>
        <v>0.6</v>
      </c>
      <c r="I49" s="118">
        <f>(IF('ИД Свод'!H58='Методика оценки'!$H$243,'Методика оценки'!$E$243,IF('ИД Свод'!H58='Методика оценки'!$H$244,'Методика оценки'!$E$244,'Методика оценки'!$E$243)))*$D$49</f>
        <v>0</v>
      </c>
      <c r="J49" s="118">
        <f>(IF('ИД Свод'!I58='Методика оценки'!$H$243,'Методика оценки'!$E$243,IF('ИД Свод'!I58='Методика оценки'!$H$244,'Методика оценки'!$E$244,'Методика оценки'!$E$243)))*$D$49</f>
        <v>0</v>
      </c>
      <c r="K49" s="118">
        <f>(IF('ИД Свод'!J58='Методика оценки'!$H$243,'Методика оценки'!$E$243,IF('ИД Свод'!J58='Методика оценки'!$H$244,'Методика оценки'!$E$244,'Методика оценки'!$E$243)))*$D$49</f>
        <v>0.6</v>
      </c>
      <c r="L49" s="118">
        <f>(IF('ИД Свод'!K58='Методика оценки'!$H$243,'Методика оценки'!$E$243,IF('ИД Свод'!K58='Методика оценки'!$H$244,'Методика оценки'!$E$244,'Методика оценки'!$E$243)))*$D$49</f>
        <v>0.6</v>
      </c>
    </row>
    <row r="50" spans="1:12">
      <c r="A50" s="65"/>
      <c r="B50" s="86" t="str">
        <f>'Методика оценки'!A245</f>
        <v>К4.8.</v>
      </c>
      <c r="C50" s="86" t="str">
        <f>'Методика оценки'!C245</f>
        <v>Наличие тревожной кнопки или другой охранной сигнализации</v>
      </c>
      <c r="D50" s="165">
        <f>'Методика оценки'!D245*'Методика оценки'!D222</f>
        <v>6.0000000000000001E-3</v>
      </c>
      <c r="E50" s="118">
        <f>(IF('ИД Свод'!D59='Методика оценки'!$H$246,'Методика оценки'!$E$246,IF('ИД Свод'!D59='Методика оценки'!$H$247,'Методика оценки'!$E$247,'Методика оценки'!$E$246)))*$D$50</f>
        <v>0.6</v>
      </c>
      <c r="F50" s="118">
        <f>(IF('ИД Свод'!E59='Методика оценки'!$H$246,'Методика оценки'!$E$246,IF('ИД Свод'!E59='Методика оценки'!$H$247,'Методика оценки'!$E$247,'Методика оценки'!$E$246)))*$D$50</f>
        <v>0.6</v>
      </c>
      <c r="G50" s="118">
        <f>(IF('ИД Свод'!F59='Методика оценки'!$H$246,'Методика оценки'!$E$246,IF('ИД Свод'!F59='Методика оценки'!$H$247,'Методика оценки'!$E$247,'Методика оценки'!$E$246)))*$D$50</f>
        <v>0.6</v>
      </c>
      <c r="H50" s="118">
        <f>(IF('ИД Свод'!G59='Методика оценки'!$H$246,'Методика оценки'!$E$246,IF('ИД Свод'!G59='Методика оценки'!$H$247,'Методика оценки'!$E$247,'Методика оценки'!$E$246)))*$D$50</f>
        <v>0.6</v>
      </c>
      <c r="I50" s="118">
        <f>(IF('ИД Свод'!H59='Методика оценки'!$H$246,'Методика оценки'!$E$246,IF('ИД Свод'!H59='Методика оценки'!$H$247,'Методика оценки'!$E$247,'Методика оценки'!$E$246)))*$D$50</f>
        <v>0.6</v>
      </c>
      <c r="J50" s="118">
        <f>(IF('ИД Свод'!I59='Методика оценки'!$H$246,'Методика оценки'!$E$246,IF('ИД Свод'!I59='Методика оценки'!$H$247,'Методика оценки'!$E$247,'Методика оценки'!$E$246)))*$D$50</f>
        <v>0.6</v>
      </c>
      <c r="K50" s="118">
        <f>(IF('ИД Свод'!J59='Методика оценки'!$H$246,'Методика оценки'!$E$246,IF('ИД Свод'!J59='Методика оценки'!$H$247,'Методика оценки'!$E$247,'Методика оценки'!$E$246)))*$D$50</f>
        <v>0</v>
      </c>
      <c r="L50" s="118">
        <f>(IF('ИД Свод'!K59='Методика оценки'!$H$246,'Методика оценки'!$E$246,IF('ИД Свод'!K59='Методика оценки'!$H$247,'Методика оценки'!$E$247,'Методика оценки'!$E$246)))*$D$50</f>
        <v>0.6</v>
      </c>
    </row>
    <row r="51" spans="1:12">
      <c r="A51" s="65"/>
      <c r="B51" s="86" t="str">
        <f>'Методика оценки'!A248</f>
        <v>К4.9.</v>
      </c>
      <c r="C51" s="86" t="str">
        <f>'Методика оценки'!C248</f>
        <v>Наличие работающей пожарной сигнализации</v>
      </c>
      <c r="D51" s="165">
        <f>'Методика оценки'!D245*'Методика оценки'!D222</f>
        <v>6.0000000000000001E-3</v>
      </c>
      <c r="E51" s="118">
        <f>(IF('ИД Свод'!D60='Методика оценки'!$H$249,'Методика оценки'!$E$249,IF('ИД Свод'!D60='Методика оценки'!$H$250,'Методика оценки'!$E$250,'Методика оценки'!$E$249)))*$D$51</f>
        <v>0.6</v>
      </c>
      <c r="F51" s="118">
        <f>(IF('ИД Свод'!E60='Методика оценки'!$H$249,'Методика оценки'!$E$249,IF('ИД Свод'!E60='Методика оценки'!$H$250,'Методика оценки'!$E$250,'Методика оценки'!$E$249)))*$D$51</f>
        <v>0.6</v>
      </c>
      <c r="G51" s="118">
        <f>(IF('ИД Свод'!F60='Методика оценки'!$H$249,'Методика оценки'!$E$249,IF('ИД Свод'!F60='Методика оценки'!$H$250,'Методика оценки'!$E$250,'Методика оценки'!$E$249)))*$D$51</f>
        <v>0.6</v>
      </c>
      <c r="H51" s="118">
        <f>(IF('ИД Свод'!G60='Методика оценки'!$H$249,'Методика оценки'!$E$249,IF('ИД Свод'!G60='Методика оценки'!$H$250,'Методика оценки'!$E$250,'Методика оценки'!$E$249)))*$D$51</f>
        <v>0.6</v>
      </c>
      <c r="I51" s="118">
        <f>(IF('ИД Свод'!H60='Методика оценки'!$H$249,'Методика оценки'!$E$249,IF('ИД Свод'!H60='Методика оценки'!$H$250,'Методика оценки'!$E$250,'Методика оценки'!$E$249)))*$D$51</f>
        <v>0.6</v>
      </c>
      <c r="J51" s="118">
        <f>(IF('ИД Свод'!I60='Методика оценки'!$H$249,'Методика оценки'!$E$249,IF('ИД Свод'!I60='Методика оценки'!$H$250,'Методика оценки'!$E$250,'Методика оценки'!$E$249)))*$D$51</f>
        <v>0.6</v>
      </c>
      <c r="K51" s="118">
        <f>(IF('ИД Свод'!J60='Методика оценки'!$H$249,'Методика оценки'!$E$249,IF('ИД Свод'!J60='Методика оценки'!$H$250,'Методика оценки'!$E$250,'Методика оценки'!$E$249)))*$D$51</f>
        <v>0</v>
      </c>
      <c r="L51" s="118">
        <f>(IF('ИД Свод'!K60='Методика оценки'!$H$249,'Методика оценки'!$E$249,IF('ИД Свод'!K60='Методика оценки'!$H$250,'Методика оценки'!$E$250,'Методика оценки'!$E$249)))*$D$51</f>
        <v>0.6</v>
      </c>
    </row>
    <row r="52" spans="1:12">
      <c r="A52" s="65"/>
      <c r="B52" s="86" t="str">
        <f>'Методика оценки'!A251</f>
        <v>К4.10.</v>
      </c>
      <c r="C52" s="86" t="str">
        <f>'Методика оценки'!C251</f>
        <v>Наличие противопожарного оборудования</v>
      </c>
      <c r="D52" s="165">
        <f>'Методика оценки'!D251*'Методика оценки'!D222</f>
        <v>6.0000000000000001E-3</v>
      </c>
      <c r="E52" s="118">
        <f>(IF('ИД Свод'!D61='Методика оценки'!$H$252,'Методика оценки'!$E$252,IF('ИД Свод'!D61='Методика оценки'!$H$253,'Методика оценки'!$E$253,'Методика оценки'!$E$252)))*$D$52</f>
        <v>0.6</v>
      </c>
      <c r="F52" s="118">
        <f>(IF('ИД Свод'!E61='Методика оценки'!$H$252,'Методика оценки'!$E$252,IF('ИД Свод'!E61='Методика оценки'!$H$253,'Методика оценки'!$E$253,'Методика оценки'!$E$252)))*$D$52</f>
        <v>0.6</v>
      </c>
      <c r="G52" s="118">
        <f>(IF('ИД Свод'!F61='Методика оценки'!$H$252,'Методика оценки'!$E$252,IF('ИД Свод'!F61='Методика оценки'!$H$253,'Методика оценки'!$E$253,'Методика оценки'!$E$252)))*$D$52</f>
        <v>0.6</v>
      </c>
      <c r="H52" s="118">
        <f>(IF('ИД Свод'!G61='Методика оценки'!$H$252,'Методика оценки'!$E$252,IF('ИД Свод'!G61='Методика оценки'!$H$253,'Методика оценки'!$E$253,'Методика оценки'!$E$252)))*$D$52</f>
        <v>0.6</v>
      </c>
      <c r="I52" s="118">
        <f>(IF('ИД Свод'!H61='Методика оценки'!$H$252,'Методика оценки'!$E$252,IF('ИД Свод'!H61='Методика оценки'!$H$253,'Методика оценки'!$E$253,'Методика оценки'!$E$252)))*$D$52</f>
        <v>0.6</v>
      </c>
      <c r="J52" s="118">
        <f>(IF('ИД Свод'!I61='Методика оценки'!$H$252,'Методика оценки'!$E$252,IF('ИД Свод'!I61='Методика оценки'!$H$253,'Методика оценки'!$E$253,'Методика оценки'!$E$252)))*$D$52</f>
        <v>0.6</v>
      </c>
      <c r="K52" s="118">
        <f>(IF('ИД Свод'!J61='Методика оценки'!$H$252,'Методика оценки'!$E$252,IF('ИД Свод'!J61='Методика оценки'!$H$253,'Методика оценки'!$E$253,'Методика оценки'!$E$252)))*$D$52</f>
        <v>0</v>
      </c>
      <c r="L52" s="118">
        <f>(IF('ИД Свод'!K61='Методика оценки'!$H$252,'Методика оценки'!$E$252,IF('ИД Свод'!K61='Методика оценки'!$H$253,'Методика оценки'!$E$253,'Методика оценки'!$E$252)))*$D$52</f>
        <v>0.6</v>
      </c>
    </row>
    <row r="53" spans="1:12">
      <c r="A53" s="65"/>
      <c r="B53" s="86" t="str">
        <f>'Методика оценки'!A254</f>
        <v>К4.11.</v>
      </c>
      <c r="C53" s="86" t="str">
        <f>'Методика оценки'!C254</f>
        <v>Наличие системы видеонаблюдения</v>
      </c>
      <c r="D53" s="165">
        <f>'Методика оценки'!D254*'Методика оценки'!D222</f>
        <v>6.0000000000000001E-3</v>
      </c>
      <c r="E53" s="118">
        <f>(IF('ИД Свод'!D62='Методика оценки'!$H$255,'Методика оценки'!$E$255,IF('ИД Свод'!D62='Методика оценки'!$H$256,'Методика оценки'!$E$256,'Методика оценки'!$E$255)))*$D$53</f>
        <v>0.6</v>
      </c>
      <c r="F53" s="118">
        <f>(IF('ИД Свод'!E62='Методика оценки'!$H$255,'Методика оценки'!$E$255,IF('ИД Свод'!E62='Методика оценки'!$H$256,'Методика оценки'!$E$256,'Методика оценки'!$E$255)))*$D$53</f>
        <v>0.6</v>
      </c>
      <c r="G53" s="118">
        <f>(IF('ИД Свод'!F62='Методика оценки'!$H$255,'Методика оценки'!$E$255,IF('ИД Свод'!F62='Методика оценки'!$H$256,'Методика оценки'!$E$256,'Методика оценки'!$E$255)))*$D$53</f>
        <v>0.6</v>
      </c>
      <c r="H53" s="118">
        <f>(IF('ИД Свод'!G62='Методика оценки'!$H$255,'Методика оценки'!$E$255,IF('ИД Свод'!G62='Методика оценки'!$H$256,'Методика оценки'!$E$256,'Методика оценки'!$E$255)))*$D$53</f>
        <v>0.6</v>
      </c>
      <c r="I53" s="118">
        <f>(IF('ИД Свод'!H62='Методика оценки'!$H$255,'Методика оценки'!$E$255,IF('ИД Свод'!H62='Методика оценки'!$H$256,'Методика оценки'!$E$256,'Методика оценки'!$E$255)))*$D$53</f>
        <v>0.6</v>
      </c>
      <c r="J53" s="118">
        <f>(IF('ИД Свод'!I62='Методика оценки'!$H$255,'Методика оценки'!$E$255,IF('ИД Свод'!I62='Методика оценки'!$H$256,'Методика оценки'!$E$256,'Методика оценки'!$E$255)))*$D$53</f>
        <v>0.6</v>
      </c>
      <c r="K53" s="118">
        <f>(IF('ИД Свод'!J62='Методика оценки'!$H$255,'Методика оценки'!$E$255,IF('ИД Свод'!J62='Методика оценки'!$H$256,'Методика оценки'!$E$256,'Методика оценки'!$E$255)))*$D$53</f>
        <v>0</v>
      </c>
      <c r="L53" s="118">
        <f>(IF('ИД Свод'!K62='Методика оценки'!$H$255,'Методика оценки'!$E$255,IF('ИД Свод'!K62='Методика оценки'!$H$256,'Методика оценки'!$E$256,'Методика оценки'!$E$255)))*$D$53</f>
        <v>0.6</v>
      </c>
    </row>
    <row r="54" spans="1:12">
      <c r="A54" s="65"/>
      <c r="B54" s="86" t="str">
        <f>'Методика оценки'!A257</f>
        <v>К4.12.</v>
      </c>
      <c r="C54" s="86" t="str">
        <f>'Методика оценки'!C257</f>
        <v>Количество персональных компьютеров, доступных для использования детьми</v>
      </c>
      <c r="D54" s="165">
        <f>'Методика оценки'!D257*'Методика оценки'!D222</f>
        <v>4.0000000000000001E-3</v>
      </c>
      <c r="E54" s="179">
        <f>(IF('ИД Свод'!D63&lt;='Методика оценки'!$J$258,'Методика оценки'!$E$258,IF('Методика оценки'!$H$259&lt;='ИД Свод'!D63&lt;='Методика оценки'!$J$259,'Методика оценки'!$E$259,IF('ИД Свод'!D63&gt;='Методика оценки'!$H$260,'Методика оценки'!$E$260,'Методика оценки'!$E$259))))*$D$54</f>
        <v>0</v>
      </c>
      <c r="F54" s="179">
        <f>(IF('ИД Свод'!E63&lt;='Методика оценки'!$J$258,'Методика оценки'!$E$258,IF('Методика оценки'!$H$259&lt;='ИД Свод'!E63&lt;='Методика оценки'!$J$259,'Методика оценки'!$E$259,IF('ИД Свод'!E63&gt;='Методика оценки'!$H$260,'Методика оценки'!$E$260,'Методика оценки'!$E$259))))*$D$54</f>
        <v>0</v>
      </c>
      <c r="G54" s="179">
        <f>(IF('ИД Свод'!F63&lt;='Методика оценки'!$J$258,'Методика оценки'!$E$258,IF('Методика оценки'!$H$259&lt;='ИД Свод'!F63&lt;='Методика оценки'!$J$259,'Методика оценки'!$E$259,IF('ИД Свод'!F63&gt;='Методика оценки'!$H$260,'Методика оценки'!$E$260,'Методика оценки'!$E$259))))*$D$54</f>
        <v>0.2</v>
      </c>
      <c r="H54" s="179">
        <f>(IF('ИД Свод'!G63&lt;='Методика оценки'!$J$258,'Методика оценки'!$E$258,IF('Методика оценки'!$H$259&lt;='ИД Свод'!G63&lt;='Методика оценки'!$J$259,'Методика оценки'!$E$259,IF('ИД Свод'!G63&gt;='Методика оценки'!$H$260,'Методика оценки'!$E$260,'Методика оценки'!$E$259))))*$D$54</f>
        <v>0.2</v>
      </c>
      <c r="I54" s="179">
        <f>(IF('ИД Свод'!H63&lt;='Методика оценки'!$J$258,'Методика оценки'!$E$258,IF('Методика оценки'!$H$259&lt;='ИД Свод'!H63&lt;='Методика оценки'!$J$259,'Методика оценки'!$E$259,IF('ИД Свод'!H63&gt;='Методика оценки'!$H$260,'Методика оценки'!$E$260,'Методика оценки'!$E$259))))*$D$54</f>
        <v>0</v>
      </c>
      <c r="J54" s="179">
        <f>(IF('ИД Свод'!I63&lt;='Методика оценки'!$J$258,'Методика оценки'!$E$258,IF('Методика оценки'!$H$259&lt;='ИД Свод'!I63&lt;='Методика оценки'!$J$259,'Методика оценки'!$E$259,IF('ИД Свод'!I63&gt;='Методика оценки'!$H$260,'Методика оценки'!$E$260,'Методика оценки'!$E$259))))*$D$54</f>
        <v>0.2</v>
      </c>
      <c r="K54" s="179">
        <f>(IF('ИД Свод'!J63&lt;='Методика оценки'!$J$258,'Методика оценки'!$E$258,IF('Методика оценки'!$H$259&lt;='ИД Свод'!J63&lt;='Методика оценки'!$J$259,'Методика оценки'!$E$259,IF('ИД Свод'!J63&gt;='Методика оценки'!$H$260,'Методика оценки'!$E$260,'Методика оценки'!$E$259))))*$D$54</f>
        <v>0.2</v>
      </c>
      <c r="L54" s="179">
        <f>(IF('ИД Свод'!K63&lt;='Методика оценки'!$J$258,'Методика оценки'!$E$258,IF('Методика оценки'!$H$259&lt;='ИД Свод'!K63&lt;='Методика оценки'!$J$259,'Методика оценки'!$E$259,IF('ИД Свод'!K63&gt;='Методика оценки'!$H$260,'Методика оценки'!$E$260,'Методика оценки'!$E$259))))*$D$54</f>
        <v>0</v>
      </c>
    </row>
    <row r="55" spans="1:12">
      <c r="A55" s="65"/>
      <c r="B55" s="86" t="str">
        <f>'Методика оценки'!A261</f>
        <v>К4.13.</v>
      </c>
      <c r="C55" s="86" t="str">
        <f>'Методика оценки'!C261</f>
        <v>Наличие периметрального ограждения территории ДОО, освещение территории</v>
      </c>
      <c r="D55" s="165">
        <f>'Методика оценки'!D261*'Методика оценки'!D222</f>
        <v>6.0000000000000001E-3</v>
      </c>
      <c r="E55" s="179">
        <f>(IF('ИД Свод'!D64='Методика оценки'!$H$262,'Методика оценки'!$E$262,IF('ИД Свод'!D64='Методика оценки'!$H$263,'Методика оценки'!$E$263,'Методика оценки'!$E$262)))*$D$55</f>
        <v>0.6</v>
      </c>
      <c r="F55" s="179">
        <f>(IF('ИД Свод'!E64='Методика оценки'!$H$262,'Методика оценки'!$E$262,IF('ИД Свод'!E64='Методика оценки'!$H$263,'Методика оценки'!$E$263,'Методика оценки'!$E$262)))*$D$55</f>
        <v>0.6</v>
      </c>
      <c r="G55" s="179">
        <f>(IF('ИД Свод'!F64='Методика оценки'!$H$262,'Методика оценки'!$E$262,IF('ИД Свод'!F64='Методика оценки'!$H$263,'Методика оценки'!$E$263,'Методика оценки'!$E$262)))*$D$55</f>
        <v>0.6</v>
      </c>
      <c r="H55" s="179">
        <f>(IF('ИД Свод'!G64='Методика оценки'!$H$262,'Методика оценки'!$E$262,IF('ИД Свод'!G64='Методика оценки'!$H$263,'Методика оценки'!$E$263,'Методика оценки'!$E$262)))*$D$55</f>
        <v>0.6</v>
      </c>
      <c r="I55" s="179">
        <f>(IF('ИД Свод'!H64='Методика оценки'!$H$262,'Методика оценки'!$E$262,IF('ИД Свод'!H64='Методика оценки'!$H$263,'Методика оценки'!$E$263,'Методика оценки'!$E$262)))*$D$55</f>
        <v>0</v>
      </c>
      <c r="J55" s="179">
        <f>(IF('ИД Свод'!I64='Методика оценки'!$H$262,'Методика оценки'!$E$262,IF('ИД Свод'!I64='Методика оценки'!$H$263,'Методика оценки'!$E$263,'Методика оценки'!$E$262)))*$D$55</f>
        <v>0.6</v>
      </c>
      <c r="K55" s="179">
        <f>(IF('ИД Свод'!J64='Методика оценки'!$H$262,'Методика оценки'!$E$262,IF('ИД Свод'!J64='Методика оценки'!$H$263,'Методика оценки'!$E$263,'Методика оценки'!$E$262)))*$D$55</f>
        <v>0</v>
      </c>
      <c r="L55" s="179">
        <f>(IF('ИД Свод'!K64='Методика оценки'!$H$262,'Методика оценки'!$E$262,IF('ИД Свод'!K64='Методика оценки'!$H$263,'Методика оценки'!$E$263,'Методика оценки'!$E$262)))*$D$55</f>
        <v>0.6</v>
      </c>
    </row>
    <row r="56" spans="1:12">
      <c r="A56" s="65"/>
      <c r="B56" s="86" t="str">
        <f>'Методика оценки'!A264</f>
        <v>К4.14.</v>
      </c>
      <c r="C56" s="86" t="str">
        <f>'Методика оценки'!C264</f>
        <v>Наличие прогулочной площадки</v>
      </c>
      <c r="D56" s="165">
        <f>'Методика оценки'!D264*'Методика оценки'!D222</f>
        <v>6.0000000000000001E-3</v>
      </c>
      <c r="E56" s="179">
        <f>(IF('ИД Свод'!D65='Методика оценки'!$H$265,'Методика оценки'!$E$265,IF('ИД Свод'!D65='Методика оценки'!$H$266,'Методика оценки'!$E$266,'Методика оценки'!$E$265)))*$D$56</f>
        <v>0.6</v>
      </c>
      <c r="F56" s="179">
        <f>(IF('ИД Свод'!E65='Методика оценки'!$H$265,'Методика оценки'!$E$265,IF('ИД Свод'!E65='Методика оценки'!$H$266,'Методика оценки'!$E$266,'Методика оценки'!$E$265)))*$D$56</f>
        <v>0.6</v>
      </c>
      <c r="G56" s="179">
        <f>(IF('ИД Свод'!F65='Методика оценки'!$H$265,'Методика оценки'!$E$265,IF('ИД Свод'!F65='Методика оценки'!$H$266,'Методика оценки'!$E$266,'Методика оценки'!$E$265)))*$D$56</f>
        <v>0.6</v>
      </c>
      <c r="H56" s="179">
        <f>(IF('ИД Свод'!G65='Методика оценки'!$H$265,'Методика оценки'!$E$265,IF('ИД Свод'!G65='Методика оценки'!$H$266,'Методика оценки'!$E$266,'Методика оценки'!$E$265)))*$D$56</f>
        <v>0.6</v>
      </c>
      <c r="I56" s="179">
        <f>(IF('ИД Свод'!H65='Методика оценки'!$H$265,'Методика оценки'!$E$265,IF('ИД Свод'!H65='Методика оценки'!$H$266,'Методика оценки'!$E$266,'Методика оценки'!$E$265)))*$D$56</f>
        <v>0.6</v>
      </c>
      <c r="J56" s="179">
        <f>(IF('ИД Свод'!I65='Методика оценки'!$H$265,'Методика оценки'!$E$265,IF('ИД Свод'!I65='Методика оценки'!$H$266,'Методика оценки'!$E$266,'Методика оценки'!$E$265)))*$D$56</f>
        <v>0.6</v>
      </c>
      <c r="K56" s="179">
        <f>(IF('ИД Свод'!J65='Методика оценки'!$H$265,'Методика оценки'!$E$265,IF('ИД Свод'!J65='Методика оценки'!$H$266,'Методика оценки'!$E$266,'Методика оценки'!$E$265)))*$D$56</f>
        <v>0</v>
      </c>
      <c r="L56" s="179">
        <f>(IF('ИД Свод'!K65='Методика оценки'!$H$265,'Методика оценки'!$E$265,IF('ИД Свод'!K65='Методика оценки'!$H$266,'Методика оценки'!$E$266,'Методика оценки'!$E$265)))*$D$56</f>
        <v>0.6</v>
      </c>
    </row>
    <row r="57" spans="1:12" ht="27.75" customHeight="1">
      <c r="A57" s="65"/>
      <c r="B57" s="86" t="str">
        <f>'Методика оценки'!A267</f>
        <v>К4.15.</v>
      </c>
      <c r="C57" s="86" t="str">
        <f>'Методика оценки'!C267</f>
        <v>Площадь групповой (игровой) комнаты в расчете на одного воспитанника</v>
      </c>
      <c r="D57" s="165">
        <f>'Методика оценки'!D267*'Методика оценки'!D222</f>
        <v>1.2E-2</v>
      </c>
      <c r="E57" s="179">
        <f>IF('ИД Свод'!D9=0,0,(IF(('ИД Свод'!D66/'ИД Свод'!D9)&lt;'Методика оценки'!$H$269,'Методика оценки'!$E$269,IF(('ИД Свод'!D66/'ИД Свод'!D9)&gt;='Методика оценки'!$H$270,'Методика оценки'!$E$270,'Методика оценки'!$E$269)))*$D$57)</f>
        <v>0</v>
      </c>
      <c r="F57" s="179">
        <f>IF('ИД Свод'!E9=0,0,(IF(('ИД Свод'!E66/'ИД Свод'!E9)&lt;'Методика оценки'!$H$269,'Методика оценки'!$E$269,IF(('ИД Свод'!E66/'ИД Свод'!E9)&gt;='Методика оценки'!$H$270,'Методика оценки'!$E$270,'Методика оценки'!$E$269)))*$D$57)</f>
        <v>0</v>
      </c>
      <c r="G57" s="179">
        <f>IF('ИД Свод'!F9=0,0,(IF(('ИД Свод'!F66/'ИД Свод'!F9)&lt;'Методика оценки'!$H$269,'Методика оценки'!$E$269,IF(('ИД Свод'!F66/'ИД Свод'!F9)&gt;='Методика оценки'!$H$270,'Методика оценки'!$E$270,'Методика оценки'!$E$269)))*$D$57)</f>
        <v>0</v>
      </c>
      <c r="H57" s="179">
        <f>IF('ИД Свод'!G9=0,0,(IF(('ИД Свод'!G66/'ИД Свод'!G9)&lt;'Методика оценки'!$H$269,'Методика оценки'!$E$269,IF(('ИД Свод'!G66/'ИД Свод'!G9)&gt;='Методика оценки'!$H$270,'Методика оценки'!$E$270,'Методика оценки'!$E$269)))*$D$57)</f>
        <v>0</v>
      </c>
      <c r="I57" s="179">
        <f>IF('ИД Свод'!H9=0,0,(IF(('ИД Свод'!H66/'ИД Свод'!H9)&lt;'Методика оценки'!$H$269,'Методика оценки'!$E$269,IF(('ИД Свод'!H66/'ИД Свод'!H9)&gt;='Методика оценки'!$H$270,'Методика оценки'!$E$270,'Методика оценки'!$E$269)))*$D$57)</f>
        <v>0</v>
      </c>
      <c r="J57" s="179">
        <f>IF('ИД Свод'!I9=0,0,(IF(('ИД Свод'!I66/'ИД Свод'!I9)&lt;'Методика оценки'!$H$269,'Методика оценки'!$E$269,IF(('ИД Свод'!I66/'ИД Свод'!I9)&gt;='Методика оценки'!$H$270,'Методика оценки'!$E$270,'Методика оценки'!$E$269)))*$D$57)</f>
        <v>0</v>
      </c>
      <c r="K57" s="179">
        <f>IF('ИД Свод'!J9=0,0,(IF(('ИД Свод'!J66/'ИД Свод'!J9)&lt;'Методика оценки'!$H$269,'Методика оценки'!$E$269,IF(('ИД Свод'!J66/'ИД Свод'!J9)&gt;='Методика оценки'!$H$270,'Методика оценки'!$E$270,'Методика оценки'!$E$269)))*$D$57)</f>
        <v>0</v>
      </c>
      <c r="L57" s="179">
        <f>IF('ИД Свод'!K9=0,0,(IF(('ИД Свод'!K66/'ИД Свод'!K9)&lt;'Методика оценки'!$H$269,'Методика оценки'!$E$269,IF(('ИД Свод'!K66/'ИД Свод'!K9)&gt;='Методика оценки'!$H$270,'Методика оценки'!$E$270,'Методика оценки'!$E$269)))*$D$57)</f>
        <v>0</v>
      </c>
    </row>
    <row r="58" spans="1:12" ht="60">
      <c r="A58" s="65"/>
      <c r="B58" s="86" t="str">
        <f>'Методика оценки'!A271</f>
        <v>К4.16.</v>
      </c>
      <c r="C58" s="86" t="str">
        <f>'Методика оценки'!C271</f>
        <v>Площадь дополнительных помещений для занятий с детьми, предназначенных для поочередного использования всеми или несколькими детскими группами (музыкальный зал, физкультурный зал, бассейн, кабинет логопеда и др.), на одного ребёнка</v>
      </c>
      <c r="D58" s="165">
        <f>'Методика оценки'!D271*'Методика оценки'!D222</f>
        <v>6.0000000000000001E-3</v>
      </c>
      <c r="E58" s="179">
        <f>IF('ИД Свод'!D9=0,0,IF(('ИД Свод'!D67/'ИД Свод'!D9)&gt;='Методика оценки'!$H$273,'Методика оценки'!$E$273,'Методика оценки'!$E$272)*$D$58)</f>
        <v>0</v>
      </c>
      <c r="F58" s="179">
        <f>IF('ИД Свод'!E9=0,0,IF(('ИД Свод'!E67/'ИД Свод'!E9)&gt;='Методика оценки'!$H$273,'Методика оценки'!$E$273,'Методика оценки'!$E$272)*$D$58)</f>
        <v>0</v>
      </c>
      <c r="G58" s="179">
        <f>IF('ИД Свод'!F9=0,0,IF(('ИД Свод'!F67/'ИД Свод'!F9)&gt;='Методика оценки'!$H$273,'Методика оценки'!$E$273,'Методика оценки'!$E$272)*$D$58)</f>
        <v>0</v>
      </c>
      <c r="H58" s="179">
        <f>IF('ИД Свод'!G9=0,0,IF(('ИД Свод'!G67/'ИД Свод'!G9)&gt;='Методика оценки'!$H$273,'Методика оценки'!$E$273,'Методика оценки'!$E$272)*$D$58)</f>
        <v>0</v>
      </c>
      <c r="I58" s="179">
        <f>IF('ИД Свод'!H9=0,0,IF(('ИД Свод'!H67/'ИД Свод'!H9)&gt;='Методика оценки'!$H$273,'Методика оценки'!$E$273,'Методика оценки'!$E$272)*$D$58)</f>
        <v>0</v>
      </c>
      <c r="J58" s="179">
        <f>IF('ИД Свод'!I9=0,0,IF(('ИД Свод'!I67/'ИД Свод'!I9)&gt;='Методика оценки'!$H$273,'Методика оценки'!$E$273,'Методика оценки'!$E$272)*$D$58)</f>
        <v>0</v>
      </c>
      <c r="K58" s="179">
        <f>IF('ИД Свод'!J9=0,0,IF(('ИД Свод'!J67/'ИД Свод'!J9)&gt;='Методика оценки'!$H$273,'Методика оценки'!$E$273,'Методика оценки'!$E$272)*$D$58)</f>
        <v>0</v>
      </c>
      <c r="L58" s="179">
        <f>IF('ИД Свод'!K9=0,0,IF(('ИД Свод'!K67/'ИД Свод'!K9)&gt;='Методика оценки'!$H$273,'Методика оценки'!$E$273,'Методика оценки'!$E$272)*$D$58)</f>
        <v>0</v>
      </c>
    </row>
    <row r="59" spans="1:12">
      <c r="A59" s="65"/>
      <c r="B59" s="86" t="str">
        <f>'Методика оценки'!A274</f>
        <v>К4.17.</v>
      </c>
      <c r="C59" s="86" t="str">
        <f>'Методика оценки'!C274</f>
        <v>Наличие оборудованного физкультурного зала</v>
      </c>
      <c r="D59" s="165">
        <f>'Методика оценки'!D274*'Методика оценки'!D222</f>
        <v>8.0000000000000002E-3</v>
      </c>
      <c r="E59" s="179">
        <f>(IF('ИД Свод'!D68='Методика оценки'!$H$275,'Методика оценки'!$E$275,IF('ИД Свод'!D68='Методика оценки'!$H$276,'Методика оценки'!$E$276,'Методика оценки'!$E$275)))*$D$59</f>
        <v>0</v>
      </c>
      <c r="F59" s="179">
        <f>(IF('ИД Свод'!E68='Методика оценки'!$H$275,'Методика оценки'!$E$275,IF('ИД Свод'!E68='Методика оценки'!$H$276,'Методика оценки'!$E$276,'Методика оценки'!$E$275)))*$D$59</f>
        <v>0</v>
      </c>
      <c r="G59" s="179">
        <f>(IF('ИД Свод'!F68='Методика оценки'!$H$275,'Методика оценки'!$E$275,IF('ИД Свод'!F68='Методика оценки'!$H$276,'Методика оценки'!$E$276,'Методика оценки'!$E$275)))*$D$59</f>
        <v>0</v>
      </c>
      <c r="H59" s="179">
        <f>(IF('ИД Свод'!G68='Методика оценки'!$H$275,'Методика оценки'!$E$275,IF('ИД Свод'!G68='Методика оценки'!$H$276,'Методика оценки'!$E$276,'Методика оценки'!$E$275)))*$D$59</f>
        <v>0</v>
      </c>
      <c r="I59" s="179">
        <f>(IF('ИД Свод'!H68='Методика оценки'!$H$275,'Методика оценки'!$E$275,IF('ИД Свод'!H68='Методика оценки'!$H$276,'Методика оценки'!$E$276,'Методика оценки'!$E$275)))*$D$59</f>
        <v>0</v>
      </c>
      <c r="J59" s="179">
        <f>(IF('ИД Свод'!I68='Методика оценки'!$H$275,'Методика оценки'!$E$275,IF('ИД Свод'!I68='Методика оценки'!$H$276,'Методика оценки'!$E$276,'Методика оценки'!$E$275)))*$D$59</f>
        <v>0</v>
      </c>
      <c r="K59" s="179">
        <f>(IF('ИД Свод'!J68='Методика оценки'!$H$275,'Методика оценки'!$E$275,IF('ИД Свод'!J68='Методика оценки'!$H$276,'Методика оценки'!$E$276,'Методика оценки'!$E$275)))*$D$59</f>
        <v>0</v>
      </c>
      <c r="L59" s="179">
        <f>(IF('ИД Свод'!K68='Методика оценки'!$H$275,'Методика оценки'!$E$275,IF('ИД Свод'!K68='Методика оценки'!$H$276,'Методика оценки'!$E$276,'Методика оценки'!$E$275)))*$D$59</f>
        <v>0</v>
      </c>
    </row>
    <row r="60" spans="1:12">
      <c r="A60" s="65"/>
      <c r="B60" s="86" t="str">
        <f>'Методика оценки'!A277</f>
        <v>К4.18.</v>
      </c>
      <c r="C60" s="86" t="str">
        <f>'Методика оценки'!C277</f>
        <v>Наличие оборудованного музыкального зала</v>
      </c>
      <c r="D60" s="165">
        <f>'Методика оценки'!D277*'Методика оценки'!D222</f>
        <v>8.0000000000000002E-3</v>
      </c>
      <c r="E60" s="179">
        <f>(IF('ИД Свод'!D69='Методика оценки'!$H$278,'Методика оценки'!$E$278,IF('ИД Свод'!D69='Методика оценки'!$H$279,'Методика оценки'!$E$279,'Методика оценки'!$E$278)))*$D$60</f>
        <v>0</v>
      </c>
      <c r="F60" s="179">
        <f>(IF('ИД Свод'!E69='Методика оценки'!$H$278,'Методика оценки'!$E$278,IF('ИД Свод'!E69='Методика оценки'!$H$279,'Методика оценки'!$E$279,'Методика оценки'!$E$278)))*$D$60</f>
        <v>0</v>
      </c>
      <c r="G60" s="179">
        <f>(IF('ИД Свод'!F69='Методика оценки'!$H$278,'Методика оценки'!$E$278,IF('ИД Свод'!F69='Методика оценки'!$H$279,'Методика оценки'!$E$279,'Методика оценки'!$E$278)))*$D$60</f>
        <v>0</v>
      </c>
      <c r="H60" s="179">
        <f>(IF('ИД Свод'!G69='Методика оценки'!$H$278,'Методика оценки'!$E$278,IF('ИД Свод'!G69='Методика оценки'!$H$279,'Методика оценки'!$E$279,'Методика оценки'!$E$278)))*$D$60</f>
        <v>0</v>
      </c>
      <c r="I60" s="179">
        <f>(IF('ИД Свод'!H69='Методика оценки'!$H$278,'Методика оценки'!$E$278,IF('ИД Свод'!H69='Методика оценки'!$H$279,'Методика оценки'!$E$279,'Методика оценки'!$E$278)))*$D$60</f>
        <v>0</v>
      </c>
      <c r="J60" s="179">
        <f>(IF('ИД Свод'!I69='Методика оценки'!$H$278,'Методика оценки'!$E$278,IF('ИД Свод'!I69='Методика оценки'!$H$279,'Методика оценки'!$E$279,'Методика оценки'!$E$278)))*$D$60</f>
        <v>0</v>
      </c>
      <c r="K60" s="179">
        <f>(IF('ИД Свод'!J69='Методика оценки'!$H$278,'Методика оценки'!$E$278,IF('ИД Свод'!J69='Методика оценки'!$H$279,'Методика оценки'!$E$279,'Методика оценки'!$E$278)))*$D$60</f>
        <v>0</v>
      </c>
      <c r="L60" s="179">
        <f>(IF('ИД Свод'!K69='Методика оценки'!$H$278,'Методика оценки'!$E$278,IF('ИД Свод'!K69='Методика оценки'!$H$279,'Методика оценки'!$E$279,'Методика оценки'!$E$278)))*$D$60</f>
        <v>0</v>
      </c>
    </row>
    <row r="61" spans="1:12" ht="19.5" customHeight="1">
      <c r="A61" s="65"/>
      <c r="B61" s="86" t="str">
        <f>'Методика оценки'!A280</f>
        <v>К4.19.</v>
      </c>
      <c r="C61" s="86" t="str">
        <f>'Методика оценки'!C280</f>
        <v>Наличие оборудованного крытого бассейна</v>
      </c>
      <c r="D61" s="165">
        <f>'Методика оценки'!D280*'Методика оценки'!D222</f>
        <v>6.0000000000000001E-3</v>
      </c>
      <c r="E61" s="179">
        <f>(IF('ИД Свод'!D70='Методика оценки'!$H$281,'Методика оценки'!$E$281,IF('ИД Свод'!D70='Методика оценки'!$H$282,'Методика оценки'!$E$282,'Методика оценки'!$E$281)))*$D$61</f>
        <v>0</v>
      </c>
      <c r="F61" s="179">
        <f>(IF('ИД Свод'!E70='Методика оценки'!$H$281,'Методика оценки'!$E$281,IF('ИД Свод'!E70='Методика оценки'!$H$282,'Методика оценки'!$E$282,'Методика оценки'!$E$281)))*$D$61</f>
        <v>0</v>
      </c>
      <c r="G61" s="179">
        <f>(IF('ИД Свод'!F70='Методика оценки'!$H$281,'Методика оценки'!$E$281,IF('ИД Свод'!F70='Методика оценки'!$H$282,'Методика оценки'!$E$282,'Методика оценки'!$E$281)))*$D$61</f>
        <v>0</v>
      </c>
      <c r="H61" s="179">
        <f>(IF('ИД Свод'!G70='Методика оценки'!$H$281,'Методика оценки'!$E$281,IF('ИД Свод'!G70='Методика оценки'!$H$282,'Методика оценки'!$E$282,'Методика оценки'!$E$281)))*$D$61</f>
        <v>0</v>
      </c>
      <c r="I61" s="179">
        <f>(IF('ИД Свод'!H70='Методика оценки'!$H$281,'Методика оценки'!$E$281,IF('ИД Свод'!H70='Методика оценки'!$H$282,'Методика оценки'!$E$282,'Методика оценки'!$E$281)))*$D$61</f>
        <v>0</v>
      </c>
      <c r="J61" s="179">
        <f>(IF('ИД Свод'!I70='Методика оценки'!$H$281,'Методика оценки'!$E$281,IF('ИД Свод'!I70='Методика оценки'!$H$282,'Методика оценки'!$E$282,'Методика оценки'!$E$281)))*$D$61</f>
        <v>0</v>
      </c>
      <c r="K61" s="179">
        <f>(IF('ИД Свод'!J70='Методика оценки'!$H$281,'Методика оценки'!$E$281,IF('ИД Свод'!J70='Методика оценки'!$H$282,'Методика оценки'!$E$282,'Методика оценки'!$E$281)))*$D$61</f>
        <v>0</v>
      </c>
      <c r="L61" s="179">
        <f>(IF('ИД Свод'!K70='Методика оценки'!$H$281,'Методика оценки'!$E$281,IF('ИД Свод'!K70='Методика оценки'!$H$282,'Методика оценки'!$E$282,'Методика оценки'!$E$281)))*$D$61</f>
        <v>0</v>
      </c>
    </row>
    <row r="62" spans="1:12">
      <c r="A62" s="65"/>
      <c r="B62" s="86" t="str">
        <f>'Методика оценки'!A283</f>
        <v>К4.20.</v>
      </c>
      <c r="C62" s="86" t="str">
        <f>'Методика оценки'!C283</f>
        <v>Доля детей, пользующихся услугами бассейна</v>
      </c>
      <c r="D62" s="165">
        <f>'Методика оценки'!D283*'Методика оценки'!D222</f>
        <v>6.0000000000000001E-3</v>
      </c>
      <c r="E62" s="181">
        <f>IF('ИД Свод'!D9=0,0,(IF((('ИД Свод'!D71/'ИД Свод'!D9)*100)&lt;='Методика оценки'!$J$285,'Методика оценки'!$E$285,IF('Методика оценки'!$H$286&lt;=(('ИД Свод'!D71/'ИД Свод'!D9)*100)&lt;='Методика оценки'!$J$286,'Методика оценки'!$E$286,IF((('ИД Свод'!D71/'ИД Свод'!D9)*100)&gt;='Методика оценки'!$H$287,'Методика оценки'!$E$287,'Методика оценки'!$E$286))))*$D$62)</f>
        <v>0</v>
      </c>
      <c r="F62" s="181">
        <f>IF('ИД Свод'!E9=0,0,(IF((('ИД Свод'!E71/'ИД Свод'!E9)*100)&lt;='Методика оценки'!$J$285,'Методика оценки'!$E$285,IF('Методика оценки'!$H$286&lt;=(('ИД Свод'!E71/'ИД Свод'!E9)*100)&lt;='Методика оценки'!$J$286,'Методика оценки'!$E$286,IF((('ИД Свод'!E71/'ИД Свод'!E9)*100)&gt;='Методика оценки'!$H$287,'Методика оценки'!$E$287,'Методика оценки'!$E$286))))*$D$62)</f>
        <v>0</v>
      </c>
      <c r="G62" s="181">
        <f>IF('ИД Свод'!F9=0,0,(IF((('ИД Свод'!F71/'ИД Свод'!F9)*100)&lt;='Методика оценки'!$J$285,'Методика оценки'!$E$285,IF('Методика оценки'!$H$286&lt;=(('ИД Свод'!F71/'ИД Свод'!F9)*100)&lt;='Методика оценки'!$J$286,'Методика оценки'!$E$286,IF((('ИД Свод'!F71/'ИД Свод'!F9)*100)&gt;='Методика оценки'!$H$287,'Методика оценки'!$E$287,'Методика оценки'!$E$286))))*$D$62)</f>
        <v>0</v>
      </c>
      <c r="H62" s="181">
        <f>IF('ИД Свод'!G9=0,0,(IF((('ИД Свод'!G71/'ИД Свод'!G9)*100)&lt;='Методика оценки'!$J$285,'Методика оценки'!$E$285,IF('Методика оценки'!$H$286&lt;=(('ИД Свод'!G71/'ИД Свод'!G9)*100)&lt;='Методика оценки'!$J$286,'Методика оценки'!$E$286,IF((('ИД Свод'!G71/'ИД Свод'!G9)*100)&gt;='Методика оценки'!$H$287,'Методика оценки'!$E$287,'Методика оценки'!$E$286))))*$D$62)</f>
        <v>0</v>
      </c>
      <c r="I62" s="181">
        <f>IF('ИД Свод'!H9=0,0,(IF((('ИД Свод'!H71/'ИД Свод'!H9)*100)&lt;='Методика оценки'!$J$285,'Методика оценки'!$E$285,IF('Методика оценки'!$H$286&lt;=(('ИД Свод'!H71/'ИД Свод'!H9)*100)&lt;='Методика оценки'!$J$286,'Методика оценки'!$E$286,IF((('ИД Свод'!H71/'ИД Свод'!H9)*100)&gt;='Методика оценки'!$H$287,'Методика оценки'!$E$287,'Методика оценки'!$E$286))))*$D$62)</f>
        <v>0</v>
      </c>
      <c r="J62" s="181">
        <f>IF('ИД Свод'!I9=0,0,(IF((('ИД Свод'!I71/'ИД Свод'!I9)*100)&lt;='Методика оценки'!$J$285,'Методика оценки'!$E$285,IF('Методика оценки'!$H$286&lt;=(('ИД Свод'!I71/'ИД Свод'!I9)*100)&lt;='Методика оценки'!$J$286,'Методика оценки'!$E$286,IF((('ИД Свод'!I71/'ИД Свод'!I9)*100)&gt;='Методика оценки'!$H$287,'Методика оценки'!$E$287,'Методика оценки'!$E$286))))*$D$62)</f>
        <v>0</v>
      </c>
      <c r="K62" s="181">
        <f>IF('ИД Свод'!J9=0,0,(IF((('ИД Свод'!J71/'ИД Свод'!J9)*100)&lt;='Методика оценки'!$J$285,'Методика оценки'!$E$285,IF('Методика оценки'!$H$286&lt;=(('ИД Свод'!J71/'ИД Свод'!J9)*100)&lt;='Методика оценки'!$J$286,'Методика оценки'!$E$286,IF((('ИД Свод'!J71/'ИД Свод'!J9)*100)&gt;='Методика оценки'!$H$287,'Методика оценки'!$E$287,'Методика оценки'!$E$286))))*$D$62)</f>
        <v>0</v>
      </c>
      <c r="L62" s="179">
        <f>IF('ИД Свод'!K9=0,0,(IF((('ИД Свод'!K71/'ИД Свод'!K9)*100)&lt;='Методика оценки'!$J$285,'Методика оценки'!$E$285,IF('Методика оценки'!$H$286&lt;=(('ИД Свод'!K71/'ИД Свод'!K9)*100)&lt;='Методика оценки'!$J$286,'Методика оценки'!$E$286,IF((('ИД Свод'!K71/'ИД Свод'!K9)*100)&gt;='Методика оценки'!$H$287,'Методика оценки'!$E$287,'Методика оценки'!$E$286))))*$D$62)</f>
        <v>0</v>
      </c>
    </row>
    <row r="63" spans="1:12">
      <c r="A63" s="65"/>
      <c r="B63" s="86" t="str">
        <f>'Методика оценки'!A288</f>
        <v>К4.21.</v>
      </c>
      <c r="C63" s="86" t="str">
        <f>'Методика оценки'!C288</f>
        <v>Наличие оборудованного медицинского кабинета</v>
      </c>
      <c r="D63" s="165">
        <f>'Методика оценки'!D288*'Методика оценки'!D222</f>
        <v>6.0000000000000001E-3</v>
      </c>
      <c r="E63" s="179">
        <f>(IF('ИД Свод'!D72='Методика оценки'!$H$289,'Методика оценки'!$E$289,IF('ИД Свод'!D72='Методика оценки'!$H$290,'Методика оценки'!$E$290,'Методика оценки'!$E$289)))*$D$63</f>
        <v>0.6</v>
      </c>
      <c r="F63" s="179">
        <f>(IF('ИД Свод'!E72='Методика оценки'!$H$289,'Методика оценки'!$E$289,IF('ИД Свод'!E72='Методика оценки'!$H$290,'Методика оценки'!$E$290,'Методика оценки'!$E$289)))*$D$63</f>
        <v>0.6</v>
      </c>
      <c r="G63" s="179">
        <f>(IF('ИД Свод'!F72='Методика оценки'!$H$289,'Методика оценки'!$E$289,IF('ИД Свод'!F72='Методика оценки'!$H$290,'Методика оценки'!$E$290,'Методика оценки'!$E$289)))*$D$63</f>
        <v>0.6</v>
      </c>
      <c r="H63" s="179">
        <f>(IF('ИД Свод'!G72='Методика оценки'!$H$289,'Методика оценки'!$E$289,IF('ИД Свод'!G72='Методика оценки'!$H$290,'Методика оценки'!$E$290,'Методика оценки'!$E$289)))*$D$63</f>
        <v>0.6</v>
      </c>
      <c r="I63" s="179">
        <f>(IF('ИД Свод'!H72='Методика оценки'!$H$289,'Методика оценки'!$E$289,IF('ИД Свод'!H72='Методика оценки'!$H$290,'Методика оценки'!$E$290,'Методика оценки'!$E$289)))*$D$63</f>
        <v>0.6</v>
      </c>
      <c r="J63" s="179">
        <f>(IF('ИД Свод'!I72='Методика оценки'!$H$289,'Методика оценки'!$E$289,IF('ИД Свод'!I72='Методика оценки'!$H$290,'Методика оценки'!$E$290,'Методика оценки'!$E$289)))*$D$63</f>
        <v>0.6</v>
      </c>
      <c r="K63" s="179">
        <f>(IF('ИД Свод'!J72='Методика оценки'!$H$289,'Методика оценки'!$E$289,IF('ИД Свод'!J72='Методика оценки'!$H$290,'Методика оценки'!$E$290,'Методика оценки'!$E$289)))*$D$63</f>
        <v>0</v>
      </c>
      <c r="L63" s="179">
        <f>(IF('ИД Свод'!K72='Методика оценки'!$H$289,'Методика оценки'!$E$289,IF('ИД Свод'!K72='Методика оценки'!$H$290,'Методика оценки'!$E$290,'Методика оценки'!$E$289)))*$D$63</f>
        <v>0.6</v>
      </c>
    </row>
    <row r="64" spans="1:12">
      <c r="A64" s="65"/>
      <c r="B64" s="86" t="str">
        <f>'Методика оценки'!A291</f>
        <v>К4.22.</v>
      </c>
      <c r="C64" s="86" t="str">
        <f>'Методика оценки'!C291</f>
        <v>Наличие оборудованного процедурного кабинета</v>
      </c>
      <c r="D64" s="165">
        <f>'Методика оценки'!D291*'Методика оценки'!D222</f>
        <v>6.0000000000000001E-3</v>
      </c>
      <c r="E64" s="179">
        <f>(IF('ИД Свод'!D73='Методика оценки'!$H$292,'Методика оценки'!$E$292,IF('ИД Свод'!D73='Методика оценки'!$H$293,'Методика оценки'!$E$293,'Методика оценки'!$E$292)))*$D$64</f>
        <v>0</v>
      </c>
      <c r="F64" s="179">
        <f>(IF('ИД Свод'!E73='Методика оценки'!$H$292,'Методика оценки'!$E$292,IF('ИД Свод'!E73='Методика оценки'!$H$293,'Методика оценки'!$E$293,'Методика оценки'!$E$292)))*$D$64</f>
        <v>0</v>
      </c>
      <c r="G64" s="179">
        <f>(IF('ИД Свод'!F73='Методика оценки'!$H$292,'Методика оценки'!$E$292,IF('ИД Свод'!F73='Методика оценки'!$H$293,'Методика оценки'!$E$293,'Методика оценки'!$E$292)))*$D$64</f>
        <v>0</v>
      </c>
      <c r="H64" s="179">
        <f>(IF('ИД Свод'!G73='Методика оценки'!$H$292,'Методика оценки'!$E$292,IF('ИД Свод'!G73='Методика оценки'!$H$293,'Методика оценки'!$E$293,'Методика оценки'!$E$292)))*$D$64</f>
        <v>0</v>
      </c>
      <c r="I64" s="179">
        <f>(IF('ИД Свод'!H73='Методика оценки'!$H$292,'Методика оценки'!$E$292,IF('ИД Свод'!H73='Методика оценки'!$H$293,'Методика оценки'!$E$293,'Методика оценки'!$E$292)))*$D$64</f>
        <v>0</v>
      </c>
      <c r="J64" s="179">
        <f>(IF('ИД Свод'!I73='Методика оценки'!$H$292,'Методика оценки'!$E$292,IF('ИД Свод'!I73='Методика оценки'!$H$293,'Методика оценки'!$E$293,'Методика оценки'!$E$292)))*$D$64</f>
        <v>0</v>
      </c>
      <c r="K64" s="179">
        <f>(IF('ИД Свод'!J73='Методика оценки'!$H$292,'Методика оценки'!$E$292,IF('ИД Свод'!J73='Методика оценки'!$H$293,'Методика оценки'!$E$293,'Методика оценки'!$E$292)))*$D$64</f>
        <v>0</v>
      </c>
      <c r="L64" s="179">
        <f>(IF('ИД Свод'!K73='Методика оценки'!$H$292,'Методика оценки'!$E$292,IF('ИД Свод'!K73='Методика оценки'!$H$293,'Методика оценки'!$E$293,'Методика оценки'!$E$292)))*$D$64</f>
        <v>0.6</v>
      </c>
    </row>
    <row r="65" spans="1:12" ht="18.75" customHeight="1">
      <c r="A65" s="65"/>
      <c r="B65" s="86" t="str">
        <f>'Методика оценки'!A294</f>
        <v>К4.23.</v>
      </c>
      <c r="C65" s="86" t="str">
        <f>'Методика оценки'!C294</f>
        <v>Наличие оборудованного изолятора</v>
      </c>
      <c r="D65" s="165">
        <f>'Методика оценки'!D294*'Методика оценки'!D222</f>
        <v>6.0000000000000001E-3</v>
      </c>
      <c r="E65" s="179">
        <f>(IF('ИД Свод'!D74='Методика оценки'!$H$295,'Методика оценки'!$E$295,IF('ИД Свод'!D74='Методика оценки'!$H$296,'Методика оценки'!$E$296,'Методика оценки'!$E$295)))*$D$65</f>
        <v>0</v>
      </c>
      <c r="F65" s="179">
        <f>(IF('ИД Свод'!E74='Методика оценки'!$H$295,'Методика оценки'!$E$295,IF('ИД Свод'!E74='Методика оценки'!$H$296,'Методика оценки'!$E$296,'Методика оценки'!$E$295)))*$D$65</f>
        <v>0</v>
      </c>
      <c r="G65" s="179">
        <f>(IF('ИД Свод'!F74='Методика оценки'!$H$295,'Методика оценки'!$E$295,IF('ИД Свод'!F74='Методика оценки'!$H$296,'Методика оценки'!$E$296,'Методика оценки'!$E$295)))*$D$65</f>
        <v>0</v>
      </c>
      <c r="H65" s="179">
        <f>(IF('ИД Свод'!G74='Методика оценки'!$H$295,'Методика оценки'!$E$295,IF('ИД Свод'!G74='Методика оценки'!$H$296,'Методика оценки'!$E$296,'Методика оценки'!$E$295)))*$D$65</f>
        <v>0</v>
      </c>
      <c r="I65" s="179">
        <f>(IF('ИД Свод'!H74='Методика оценки'!$H$295,'Методика оценки'!$E$295,IF('ИД Свод'!H74='Методика оценки'!$H$296,'Методика оценки'!$E$296,'Методика оценки'!$E$295)))*$D$65</f>
        <v>0</v>
      </c>
      <c r="J65" s="179">
        <f>(IF('ИД Свод'!I74='Методика оценки'!$H$295,'Методика оценки'!$E$295,IF('ИД Свод'!I74='Методика оценки'!$H$296,'Методика оценки'!$E$296,'Методика оценки'!$E$295)))*$D$65</f>
        <v>0</v>
      </c>
      <c r="K65" s="179">
        <f>(IF('ИД Свод'!J74='Методика оценки'!$H$295,'Методика оценки'!$E$295,IF('ИД Свод'!J74='Методика оценки'!$H$296,'Методика оценки'!$E$296,'Методика оценки'!$E$295)))*$D$65</f>
        <v>0</v>
      </c>
      <c r="L65" s="179">
        <f>(IF('ИД Свод'!K74='Методика оценки'!$H$295,'Методика оценки'!$E$295,IF('ИД Свод'!K74='Методика оценки'!$H$296,'Методика оценки'!$E$296,'Методика оценки'!$E$295)))*$D$65</f>
        <v>0.6</v>
      </c>
    </row>
    <row r="66" spans="1:12">
      <c r="A66" s="65"/>
      <c r="B66" s="86" t="str">
        <f>'Методика оценки'!A297</f>
        <v>К4.24.</v>
      </c>
      <c r="C66" s="86" t="str">
        <f>'Методика оценки'!C297</f>
        <v>Наличие специального оборудованного кабинета педагога-психолога</v>
      </c>
      <c r="D66" s="165">
        <f>'Методика оценки'!D297*'Методика оценки'!D222</f>
        <v>6.0000000000000001E-3</v>
      </c>
      <c r="E66" s="118">
        <f>(IF('ИД Свод'!D75='Методика оценки'!$H$298,'Методика оценки'!$E$298,IF('ИД Свод'!D75='Методика оценки'!$H$299,'Методика оценки'!$E$299,'Методика оценки'!$E$298)))*$D$66</f>
        <v>0</v>
      </c>
      <c r="F66" s="118">
        <f>(IF('ИД Свод'!E75='Методика оценки'!$H$298,'Методика оценки'!$E$298,IF('ИД Свод'!E75='Методика оценки'!$H$299,'Методика оценки'!$E$299,'Методика оценки'!$E$298)))*$D$66</f>
        <v>0</v>
      </c>
      <c r="G66" s="118">
        <f>(IF('ИД Свод'!F75='Методика оценки'!$H$298,'Методика оценки'!$E$298,IF('ИД Свод'!F75='Методика оценки'!$H$299,'Методика оценки'!$E$299,'Методика оценки'!$E$298)))*$D$66</f>
        <v>0</v>
      </c>
      <c r="H66" s="118">
        <f>(IF('ИД Свод'!G75='Методика оценки'!$H$298,'Методика оценки'!$E$298,IF('ИД Свод'!G75='Методика оценки'!$H$299,'Методика оценки'!$E$299,'Методика оценки'!$E$298)))*$D$66</f>
        <v>0</v>
      </c>
      <c r="I66" s="118">
        <f>(IF('ИД Свод'!H75='Методика оценки'!$H$298,'Методика оценки'!$E$298,IF('ИД Свод'!H75='Методика оценки'!$H$299,'Методика оценки'!$E$299,'Методика оценки'!$E$298)))*$D$66</f>
        <v>0</v>
      </c>
      <c r="J66" s="118">
        <f>(IF('ИД Свод'!I75='Методика оценки'!$H$298,'Методика оценки'!$E$298,IF('ИД Свод'!I75='Методика оценки'!$H$299,'Методика оценки'!$E$299,'Методика оценки'!$E$298)))*$D$66</f>
        <v>0</v>
      </c>
      <c r="K66" s="118">
        <f>(IF('ИД Свод'!J75='Методика оценки'!$H$298,'Методика оценки'!$E$298,IF('ИД Свод'!J75='Методика оценки'!$H$299,'Методика оценки'!$E$299,'Методика оценки'!$E$298)))*$D$66</f>
        <v>0</v>
      </c>
      <c r="L66" s="118">
        <f>(IF('ИД Свод'!K75='Методика оценки'!$H$298,'Методика оценки'!$E$298,IF('ИД Свод'!K75='Методика оценки'!$H$299,'Методика оценки'!$E$299,'Методика оценки'!$E$298)))*$D$66</f>
        <v>0</v>
      </c>
    </row>
    <row r="67" spans="1:12">
      <c r="A67" s="65"/>
      <c r="B67" s="86" t="str">
        <f>'Методика оценки'!A300</f>
        <v>К4.25.</v>
      </c>
      <c r="C67" s="86" t="str">
        <f>'Методика оценки'!C300</f>
        <v>Наличие специального оборудованного кабинета учителя-логопеда</v>
      </c>
      <c r="D67" s="165">
        <f>'Методика оценки'!D300*'Методика оценки'!D222</f>
        <v>6.0000000000000001E-3</v>
      </c>
      <c r="E67" s="118">
        <f>(IF('ИД Свод'!D76='Методика оценки'!$H$301,'Методика оценки'!$E$301,IF('ИД Свод'!D76='Методика оценки'!$H$302,'Методика оценки'!$E$302,'Методика оценки'!$E$301)))*$D$67</f>
        <v>0</v>
      </c>
      <c r="F67" s="118">
        <f>(IF('ИД Свод'!E76='Методика оценки'!$H$301,'Методика оценки'!$E$301,IF('ИД Свод'!E76='Методика оценки'!$H$302,'Методика оценки'!$E$302,'Методика оценки'!$E$301)))*$D$67</f>
        <v>0</v>
      </c>
      <c r="G67" s="118">
        <f>(IF('ИД Свод'!F76='Методика оценки'!$H$301,'Методика оценки'!$E$301,IF('ИД Свод'!F76='Методика оценки'!$H$302,'Методика оценки'!$E$302,'Методика оценки'!$E$301)))*$D$67</f>
        <v>0</v>
      </c>
      <c r="H67" s="118">
        <f>(IF('ИД Свод'!G76='Методика оценки'!$H$301,'Методика оценки'!$E$301,IF('ИД Свод'!G76='Методика оценки'!$H$302,'Методика оценки'!$E$302,'Методика оценки'!$E$301)))*$D$67</f>
        <v>0</v>
      </c>
      <c r="I67" s="118">
        <f>(IF('ИД Свод'!H76='Методика оценки'!$H$301,'Методика оценки'!$E$301,IF('ИД Свод'!H76='Методика оценки'!$H$302,'Методика оценки'!$E$302,'Методика оценки'!$E$301)))*$D$67</f>
        <v>0</v>
      </c>
      <c r="J67" s="118">
        <f>(IF('ИД Свод'!I76='Методика оценки'!$H$301,'Методика оценки'!$E$301,IF('ИД Свод'!I76='Методика оценки'!$H$302,'Методика оценки'!$E$302,'Методика оценки'!$E$301)))*$D$67</f>
        <v>0</v>
      </c>
      <c r="K67" s="118">
        <f>(IF('ИД Свод'!J76='Методика оценки'!$H$301,'Методика оценки'!$E$301,IF('ИД Свод'!J76='Методика оценки'!$H$302,'Методика оценки'!$E$302,'Методика оценки'!$E$301)))*$D$67</f>
        <v>0</v>
      </c>
      <c r="L67" s="118">
        <f>(IF('ИД Свод'!K76='Методика оценки'!$H$301,'Методика оценки'!$E$301,IF('ИД Свод'!K76='Методика оценки'!$H$302,'Методика оценки'!$E$302,'Методика оценки'!$E$301)))*$D$67</f>
        <v>0</v>
      </c>
    </row>
    <row r="68" spans="1:12" ht="30">
      <c r="A68" s="65"/>
      <c r="B68" s="86" t="str">
        <f>'Методика оценки'!A307</f>
        <v>К4.26.</v>
      </c>
      <c r="C68" s="86" t="str">
        <f>'Методика оценки'!C307</f>
        <v>Оценка обеспеченности ДОО игрушками, указанная в Акте проверки готовности ДОО к 2014-2015 учебному году</v>
      </c>
      <c r="D68" s="165">
        <f>'Методика оценки'!D307*'Методика оценки'!D222</f>
        <v>1.2E-2</v>
      </c>
      <c r="E68" s="118">
        <f>(IF('ИД Свод'!D77='Методика оценки'!$H$308,'Методика оценки'!$E$308,IF('ИД Свод'!D77='Методика оценки'!$H$309,'Методика оценки'!$E$309,IF('ИД Свод'!D77='Методика оценки'!$H$310,'Методика оценки'!$E$310,IF('ИД Свод'!D77='Методика оценки'!$H$311,'Методика оценки'!$E$311,'Методика оценки'!$C$310)))))*$D$68</f>
        <v>0.9</v>
      </c>
      <c r="F68" s="118">
        <f>(IF('ИД Свод'!E77='Методика оценки'!$H$308,'Методика оценки'!$E$308,IF('ИД Свод'!E77='Методика оценки'!$H$309,'Методика оценки'!$E$309,IF('ИД Свод'!E77='Методика оценки'!$H$310,'Методика оценки'!$E$310,IF('ИД Свод'!E77='Методика оценки'!$H$311,'Методика оценки'!$E$311,'Методика оценки'!$C$310)))))*$D$68</f>
        <v>0.9</v>
      </c>
      <c r="G68" s="118">
        <f>(IF('ИД Свод'!F77='Методика оценки'!$H$308,'Методика оценки'!$E$308,IF('ИД Свод'!F77='Методика оценки'!$H$309,'Методика оценки'!$E$309,IF('ИД Свод'!F77='Методика оценки'!$H$310,'Методика оценки'!$E$310,IF('ИД Свод'!F77='Методика оценки'!$H$311,'Методика оценки'!$E$311,'Методика оценки'!$C$310)))))*$D$68</f>
        <v>0.9</v>
      </c>
      <c r="H68" s="118">
        <f>(IF('ИД Свод'!G77='Методика оценки'!$H$308,'Методика оценки'!$E$308,IF('ИД Свод'!G77='Методика оценки'!$H$309,'Методика оценки'!$E$309,IF('ИД Свод'!G77='Методика оценки'!$H$310,'Методика оценки'!$E$310,IF('ИД Свод'!G77='Методика оценки'!$H$311,'Методика оценки'!$E$311,'Методика оценки'!$C$310)))))*$D$68</f>
        <v>0</v>
      </c>
      <c r="I68" s="118">
        <f>(IF('ИД Свод'!H77='Методика оценки'!$H$308,'Методика оценки'!$E$308,IF('ИД Свод'!H77='Методика оценки'!$H$309,'Методика оценки'!$E$309,IF('ИД Свод'!H77='Методика оценки'!$H$310,'Методика оценки'!$E$310,IF('ИД Свод'!H77='Методика оценки'!$H$311,'Методика оценки'!$E$311,'Методика оценки'!$C$310)))))*$D$68</f>
        <v>0.9</v>
      </c>
      <c r="J68" s="118">
        <f>(IF('ИД Свод'!I77='Методика оценки'!$H$308,'Методика оценки'!$E$308,IF('ИД Свод'!I77='Методика оценки'!$H$309,'Методика оценки'!$E$309,IF('ИД Свод'!I77='Методика оценки'!$H$310,'Методика оценки'!$E$310,IF('ИД Свод'!I77='Методика оценки'!$H$311,'Методика оценки'!$E$311,'Методика оценки'!$C$310)))))*$D$68</f>
        <v>0.9</v>
      </c>
      <c r="K68" s="118">
        <f>(IF('ИД Свод'!J77='Методика оценки'!$H$308,'Методика оценки'!$E$308,IF('ИД Свод'!J77='Методика оценки'!$H$309,'Методика оценки'!$E$309,IF('ИД Свод'!J77='Методика оценки'!$H$310,'Методика оценки'!$E$310,IF('ИД Свод'!J77='Методика оценки'!$H$311,'Методика оценки'!$E$311,'Методика оценки'!$C$310)))))*$D$68</f>
        <v>0.9</v>
      </c>
      <c r="L68" s="118">
        <f>(IF('ИД Свод'!K77='Методика оценки'!$H$308,'Методика оценки'!$E$308,IF('ИД Свод'!K77='Методика оценки'!$H$309,'Методика оценки'!$E$309,IF('ИД Свод'!K77='Методика оценки'!$H$310,'Методика оценки'!$E$310,IF('ИД Свод'!K77='Методика оценки'!$H$311,'Методика оценки'!$E$311,'Методика оценки'!$C$310)))))*$D$68</f>
        <v>0.9</v>
      </c>
    </row>
    <row r="69" spans="1:12" ht="30">
      <c r="A69" s="65"/>
      <c r="B69" s="86" t="str">
        <f>'Методика оценки'!A312</f>
        <v>К4.27.</v>
      </c>
      <c r="C69" s="86" t="str">
        <f>'Методика оценки'!C312</f>
        <v>Оценка обеспеченности ДОО игрушками и дидактическими материалами, указанная в Акте проверки готовности ДОО к 2014-2015 учебному году</v>
      </c>
      <c r="D69" s="165">
        <f>'Методика оценки'!D312*'Методика оценки'!D222</f>
        <v>1.2E-2</v>
      </c>
      <c r="E69" s="118">
        <f>(IF('ИД Свод'!D78='Методика оценки'!$H$313,'Методика оценки'!$E$313,IF('ИД Свод'!D78='Методика оценки'!$H$314,'Методика оценки'!$E$314,IF('ИД Свод'!D78='Методика оценки'!$H$315,'Методика оценки'!$E$315,IF('ИД Свод'!D78='Методика оценки'!$H$316,'Методика оценки'!$E$316,'Методика оценки'!$C$315)))))*$D$69</f>
        <v>0.9</v>
      </c>
      <c r="F69" s="118">
        <f>(IF('ИД Свод'!E78='Методика оценки'!$H$313,'Методика оценки'!$E$313,IF('ИД Свод'!E78='Методика оценки'!$H$314,'Методика оценки'!$E$314,IF('ИД Свод'!E78='Методика оценки'!$H$315,'Методика оценки'!$E$315,IF('ИД Свод'!E78='Методика оценки'!$H$316,'Методика оценки'!$E$316,'Методика оценки'!$C$315)))))*$D$69</f>
        <v>0.9</v>
      </c>
      <c r="G69" s="118">
        <f>(IF('ИД Свод'!F78='Методика оценки'!$H$313,'Методика оценки'!$E$313,IF('ИД Свод'!F78='Методика оценки'!$H$314,'Методика оценки'!$E$314,IF('ИД Свод'!F78='Методика оценки'!$H$315,'Методика оценки'!$E$315,IF('ИД Свод'!F78='Методика оценки'!$H$316,'Методика оценки'!$E$316,'Методика оценки'!$C$315)))))*$D$69</f>
        <v>0.9</v>
      </c>
      <c r="H69" s="118">
        <f>(IF('ИД Свод'!G78='Методика оценки'!$H$313,'Методика оценки'!$E$313,IF('ИД Свод'!G78='Методика оценки'!$H$314,'Методика оценки'!$E$314,IF('ИД Свод'!G78='Методика оценки'!$H$315,'Методика оценки'!$E$315,IF('ИД Свод'!G78='Методика оценки'!$H$316,'Методика оценки'!$E$316,'Методика оценки'!$C$315)))))*$D$69</f>
        <v>0</v>
      </c>
      <c r="I69" s="118">
        <f>(IF('ИД Свод'!H78='Методика оценки'!$H$313,'Методика оценки'!$E$313,IF('ИД Свод'!H78='Методика оценки'!$H$314,'Методика оценки'!$E$314,IF('ИД Свод'!H78='Методика оценки'!$H$315,'Методика оценки'!$E$315,IF('ИД Свод'!H78='Методика оценки'!$H$316,'Методика оценки'!$E$316,'Методика оценки'!$C$315)))))*$D$69</f>
        <v>0.9</v>
      </c>
      <c r="J69" s="118">
        <f>(IF('ИД Свод'!I78='Методика оценки'!$H$313,'Методика оценки'!$E$313,IF('ИД Свод'!I78='Методика оценки'!$H$314,'Методика оценки'!$E$314,IF('ИД Свод'!I78='Методика оценки'!$H$315,'Методика оценки'!$E$315,IF('ИД Свод'!I78='Методика оценки'!$H$316,'Методика оценки'!$E$316,'Методика оценки'!$C$315)))))*$D$69</f>
        <v>0.9</v>
      </c>
      <c r="K69" s="118">
        <f>(IF('ИД Свод'!J78='Методика оценки'!$H$313,'Методика оценки'!$E$313,IF('ИД Свод'!J78='Методика оценки'!$H$314,'Методика оценки'!$E$314,IF('ИД Свод'!J78='Методика оценки'!$H$315,'Методика оценки'!$E$315,IF('ИД Свод'!J78='Методика оценки'!$H$316,'Методика оценки'!$E$316,'Методика оценки'!$C$315)))))*$D$69</f>
        <v>0.9</v>
      </c>
      <c r="L69" s="118">
        <f>(IF('ИД Свод'!K78='Методика оценки'!$H$313,'Методика оценки'!$E$313,IF('ИД Свод'!K78='Методика оценки'!$H$314,'Методика оценки'!$E$314,IF('ИД Свод'!K78='Методика оценки'!$H$315,'Методика оценки'!$E$315,IF('ИД Свод'!K78='Методика оценки'!$H$316,'Методика оценки'!$E$316,'Методика оценки'!$C$315)))))*$D$69</f>
        <v>0.9</v>
      </c>
    </row>
    <row r="70" spans="1:12" ht="30">
      <c r="A70" s="65"/>
      <c r="B70" s="86" t="str">
        <f>'Методика оценки'!A317</f>
        <v>К4.28.</v>
      </c>
      <c r="C70" s="86" t="str">
        <f>'Методика оценки'!C317</f>
        <v>Оценка состояния пищеблока, указанная в Акте проверки готовности ДОО к 2014-2015 учебному году</v>
      </c>
      <c r="D70" s="165">
        <f>'Методика оценки'!D317*'Методика оценки'!D222</f>
        <v>1.2E-2</v>
      </c>
      <c r="E70" s="118">
        <f>(IF('ИД Свод'!D79='Методика оценки'!$H$318,'Методика оценки'!$E$318,IF('ИД Свод'!D79='Методика оценки'!$H$319,'Методика оценки'!$E$319,IF('ИД Свод'!D79='Методика оценки'!$H$320,'Методика оценки'!$E$320,IF('ИД Свод'!D79='Методика оценки'!$H$321,'Методика оценки'!$E$321,'Методика оценки'!$C$320)))))*$D$70</f>
        <v>0.6</v>
      </c>
      <c r="F70" s="118">
        <f>(IF('ИД Свод'!E79='Методика оценки'!$H$318,'Методика оценки'!$E$318,IF('ИД Свод'!E79='Методика оценки'!$H$319,'Методика оценки'!$E$319,IF('ИД Свод'!E79='Методика оценки'!$H$320,'Методика оценки'!$E$320,IF('ИД Свод'!E79='Методика оценки'!$H$321,'Методика оценки'!$E$321,'Методика оценки'!$C$320)))))*$D$70</f>
        <v>0.6</v>
      </c>
      <c r="G70" s="118">
        <f>(IF('ИД Свод'!F79='Методика оценки'!$H$318,'Методика оценки'!$E$318,IF('ИД Свод'!F79='Методика оценки'!$H$319,'Методика оценки'!$E$319,IF('ИД Свод'!F79='Методика оценки'!$H$320,'Методика оценки'!$E$320,IF('ИД Свод'!F79='Методика оценки'!$H$321,'Методика оценки'!$E$321,'Методика оценки'!$C$320)))))*$D$70</f>
        <v>0.6</v>
      </c>
      <c r="H70" s="118">
        <f>(IF('ИД Свод'!G79='Методика оценки'!$H$318,'Методика оценки'!$E$318,IF('ИД Свод'!G79='Методика оценки'!$H$319,'Методика оценки'!$E$319,IF('ИД Свод'!G79='Методика оценки'!$H$320,'Методика оценки'!$E$320,IF('ИД Свод'!G79='Методика оценки'!$H$321,'Методика оценки'!$E$321,'Методика оценки'!$C$320)))))*$D$70</f>
        <v>0.9</v>
      </c>
      <c r="I70" s="118">
        <f>(IF('ИД Свод'!H79='Методика оценки'!$H$318,'Методика оценки'!$E$318,IF('ИД Свод'!H79='Методика оценки'!$H$319,'Методика оценки'!$E$319,IF('ИД Свод'!H79='Методика оценки'!$H$320,'Методика оценки'!$E$320,IF('ИД Свод'!H79='Методика оценки'!$H$321,'Методика оценки'!$E$321,'Методика оценки'!$C$320)))))*$D$70</f>
        <v>0.6</v>
      </c>
      <c r="J70" s="118">
        <f>(IF('ИД Свод'!I79='Методика оценки'!$H$318,'Методика оценки'!$E$318,IF('ИД Свод'!I79='Методика оценки'!$H$319,'Методика оценки'!$E$319,IF('ИД Свод'!I79='Методика оценки'!$H$320,'Методика оценки'!$E$320,IF('ИД Свод'!I79='Методика оценки'!$H$321,'Методика оценки'!$E$321,'Методика оценки'!$C$320)))))*$D$70</f>
        <v>0.9</v>
      </c>
      <c r="K70" s="118">
        <f>(IF('ИД Свод'!J79='Методика оценки'!$H$318,'Методика оценки'!$E$318,IF('ИД Свод'!J79='Методика оценки'!$H$319,'Методика оценки'!$E$319,IF('ИД Свод'!J79='Методика оценки'!$H$320,'Методика оценки'!$E$320,IF('ИД Свод'!J79='Методика оценки'!$H$321,'Методика оценки'!$E$321,'Методика оценки'!$C$320)))))*$D$70</f>
        <v>0.6</v>
      </c>
      <c r="L70" s="118">
        <f>(IF('ИД Свод'!K79='Методика оценки'!$H$318,'Методика оценки'!$E$318,IF('ИД Свод'!K79='Методика оценки'!$H$319,'Методика оценки'!$E$319,IF('ИД Свод'!K79='Методика оценки'!$H$320,'Методика оценки'!$E$320,IF('ИД Свод'!K79='Методика оценки'!$H$321,'Методика оценки'!$E$321,'Методика оценки'!$C$320)))))*$D$70</f>
        <v>0.9</v>
      </c>
    </row>
    <row r="71" spans="1:12">
      <c r="A71" s="64"/>
      <c r="B71" s="106" t="str">
        <f>'Методика оценки'!A322</f>
        <v>К5</v>
      </c>
      <c r="C71" s="106" t="str">
        <f>'Методика оценки'!B322</f>
        <v>Группа критериев 5. Обеспеченность финансовыми ресурсами</v>
      </c>
      <c r="D71" s="164">
        <v>1</v>
      </c>
      <c r="E71" s="178">
        <f t="shared" ref="E71:L71" si="5">SUM(E72:E75)*$D$71</f>
        <v>3.75</v>
      </c>
      <c r="F71" s="178">
        <f t="shared" si="5"/>
        <v>3.75</v>
      </c>
      <c r="G71" s="178">
        <f t="shared" si="5"/>
        <v>3.75</v>
      </c>
      <c r="H71" s="178">
        <f t="shared" si="5"/>
        <v>3.75</v>
      </c>
      <c r="I71" s="178">
        <f t="shared" si="5"/>
        <v>3.75</v>
      </c>
      <c r="J71" s="178">
        <f t="shared" si="5"/>
        <v>3.75</v>
      </c>
      <c r="K71" s="178">
        <f t="shared" si="5"/>
        <v>3.75</v>
      </c>
      <c r="L71" s="178">
        <f t="shared" si="5"/>
        <v>3.75</v>
      </c>
    </row>
    <row r="72" spans="1:12" ht="45">
      <c r="A72" s="65"/>
      <c r="B72" s="86" t="str">
        <f>'Методика оценки'!A323</f>
        <v>К5.1.</v>
      </c>
      <c r="C72" s="86" t="str">
        <f>'Методика оценки'!C323</f>
        <v>Отношение среднемесячной заработной платы педагогических работников ДОО к среднемесячной заработной плате в сфере дошкольного образования в субъекте РФ (по государственным и муниципальным ДОО)</v>
      </c>
      <c r="D72" s="165">
        <f>'Методика оценки'!D323*'Методика оценки'!D322</f>
        <v>1.2500000000000001E-2</v>
      </c>
      <c r="E72" s="118">
        <f>(IF(('ИД Свод'!D80/'ИД Свод'!D81)&lt;'Методика оценки'!$H$325,'Методика оценки'!$E$325,IF(('ИД Свод'!D80/'ИД Свод'!D81)&gt;='Методика оценки'!$H$326,'Методика оценки'!$E$326,'Методика оценки'!$E$325)))*$D$72</f>
        <v>1.25</v>
      </c>
      <c r="F72" s="118">
        <f>(IF(('ИД Свод'!E80/'ИД Свод'!E81)&lt;'Методика оценки'!$H$325,'Методика оценки'!$E$325,IF(('ИД Свод'!E80/'ИД Свод'!E81)&gt;='Методика оценки'!$H$326,'Методика оценки'!$E$326,'Методика оценки'!$E$325)))*$D$72</f>
        <v>1.25</v>
      </c>
      <c r="G72" s="118">
        <f>(IF(('ИД Свод'!F80/'ИД Свод'!F81)&lt;'Методика оценки'!$H$325,'Методика оценки'!$E$325,IF(('ИД Свод'!F80/'ИД Свод'!F81)&gt;='Методика оценки'!$H$326,'Методика оценки'!$E$326,'Методика оценки'!$E$325)))*$D$72</f>
        <v>1.25</v>
      </c>
      <c r="H72" s="118">
        <f>(IF(('ИД Свод'!G80/'ИД Свод'!G81)&lt;'Методика оценки'!$H$325,'Методика оценки'!$E$325,IF(('ИД Свод'!G80/'ИД Свод'!G81)&gt;='Методика оценки'!$H$326,'Методика оценки'!$E$326,'Методика оценки'!$E$325)))*$D$72</f>
        <v>1.25</v>
      </c>
      <c r="I72" s="118">
        <f>(IF(('ИД Свод'!H80/'ИД Свод'!H81)&lt;'Методика оценки'!$H$325,'Методика оценки'!$E$325,IF(('ИД Свод'!H80/'ИД Свод'!H81)&gt;='Методика оценки'!$H$326,'Методика оценки'!$E$326,'Методика оценки'!$E$325)))*$D$72</f>
        <v>1.25</v>
      </c>
      <c r="J72" s="118">
        <f>(IF(('ИД Свод'!I80/'ИД Свод'!I81)&lt;'Методика оценки'!$H$325,'Методика оценки'!$E$325,IF(('ИД Свод'!I80/'ИД Свод'!I81)&gt;='Методика оценки'!$H$326,'Методика оценки'!$E$326,'Методика оценки'!$E$325)))*$D$72</f>
        <v>1.25</v>
      </c>
      <c r="K72" s="118">
        <f>(IF(('ИД Свод'!J80/'ИД Свод'!J81)&lt;'Методика оценки'!$H$325,'Методика оценки'!$E$325,IF(('ИД Свод'!J80/'ИД Свод'!J81)&gt;='Методика оценки'!$H$326,'Методика оценки'!$E$326,'Методика оценки'!$E$325)))*$D$72</f>
        <v>1.25</v>
      </c>
      <c r="L72" s="118">
        <f>(IF(('ИД Свод'!K80/'ИД Свод'!K81)&lt;'Методика оценки'!$H$325,'Методика оценки'!$E$325,IF(('ИД Свод'!K80/'ИД Свод'!K81)&gt;='Методика оценки'!$H$326,'Методика оценки'!$E$326,'Методика оценки'!$E$325)))*$D$72</f>
        <v>1.25</v>
      </c>
    </row>
    <row r="73" spans="1:12" ht="30">
      <c r="A73" s="65"/>
      <c r="B73" s="86" t="str">
        <f>'Методика оценки'!A327</f>
        <v>К5.2.</v>
      </c>
      <c r="C73" s="86" t="str">
        <f>'Методика оценки'!C327</f>
        <v>Отношение среднего размера родительской платы за услуги ДОО к среднему размеру родительской платы за услуги ДОО в Чеченской Республике</v>
      </c>
      <c r="D73" s="165">
        <f>'Методика оценки'!D327*'Методика оценки'!D322</f>
        <v>1.2500000000000001E-2</v>
      </c>
      <c r="E73" s="118">
        <f>(IF(('ИД Свод'!D82/'ИД Свод'!D83)&lt;='Методика оценки'!$H$329,'Методика оценки'!$E$329,IF(('ИД Свод'!D82/'ИД Свод'!D83)&gt;'Методика оценки'!$H$330,'Методика оценки'!$E$330,'Методика оценки'!$E$329)))*$D$73</f>
        <v>1.25</v>
      </c>
      <c r="F73" s="118">
        <f>(IF(('ИД Свод'!E82/'ИД Свод'!E83)&lt;='Методика оценки'!$H$329,'Методика оценки'!$E$329,IF(('ИД Свод'!E82/'ИД Свод'!E83)&gt;'Методика оценки'!$H$330,'Методика оценки'!$E$330,'Методика оценки'!$E$329)))*$D$73</f>
        <v>1.25</v>
      </c>
      <c r="G73" s="118">
        <f>(IF(('ИД Свод'!F82/'ИД Свод'!F83)&lt;='Методика оценки'!$H$329,'Методика оценки'!$E$329,IF(('ИД Свод'!F82/'ИД Свод'!F83)&gt;'Методика оценки'!$H$330,'Методика оценки'!$E$330,'Методика оценки'!$E$329)))*$D$73</f>
        <v>1.25</v>
      </c>
      <c r="H73" s="118">
        <f>(IF(('ИД Свод'!G82/'ИД Свод'!G83)&lt;='Методика оценки'!$H$329,'Методика оценки'!$E$329,IF(('ИД Свод'!G82/'ИД Свод'!G83)&gt;'Методика оценки'!$H$330,'Методика оценки'!$E$330,'Методика оценки'!$E$329)))*$D$73</f>
        <v>1.25</v>
      </c>
      <c r="I73" s="118">
        <f>(IF(('ИД Свод'!H82/'ИД Свод'!H83)&lt;='Методика оценки'!$H$329,'Методика оценки'!$E$329,IF(('ИД Свод'!H82/'ИД Свод'!H83)&gt;'Методика оценки'!$H$330,'Методика оценки'!$E$330,'Методика оценки'!$E$329)))*$D$73</f>
        <v>1.25</v>
      </c>
      <c r="J73" s="118">
        <f>(IF(('ИД Свод'!I82/'ИД Свод'!I83)&lt;='Методика оценки'!$H$329,'Методика оценки'!$E$329,IF(('ИД Свод'!I82/'ИД Свод'!I83)&gt;'Методика оценки'!$H$330,'Методика оценки'!$E$330,'Методика оценки'!$E$329)))*$D$73</f>
        <v>1.25</v>
      </c>
      <c r="K73" s="118">
        <f>(IF(('ИД Свод'!J82/'ИД Свод'!J83)&lt;='Методика оценки'!$H$329,'Методика оценки'!$E$329,IF(('ИД Свод'!J82/'ИД Свод'!J83)&gt;'Методика оценки'!$H$330,'Методика оценки'!$E$330,'Методика оценки'!$E$329)))*$D$73</f>
        <v>1.25</v>
      </c>
      <c r="L73" s="118">
        <f>(IF(('ИД Свод'!K82/'ИД Свод'!K83)&lt;='Методика оценки'!$H$329,'Методика оценки'!$E$329,IF(('ИД Свод'!K82/'ИД Свод'!K83)&gt;'Методика оценки'!$H$330,'Методика оценки'!$E$330,'Методика оценки'!$E$329)))*$D$73</f>
        <v>1.25</v>
      </c>
    </row>
    <row r="74" spans="1:12">
      <c r="A74" s="65"/>
      <c r="B74" s="86" t="str">
        <f>'Методика оценки'!A331</f>
        <v>К5.3.</v>
      </c>
      <c r="C74" s="86" t="str">
        <f>'Методика оценки'!C331</f>
        <v>Средние расходы на обеспечение образовательного процесса на 1 воспитанника</v>
      </c>
      <c r="D74" s="165">
        <f>'Методика оценки'!D331*'Методика оценки'!D322</f>
        <v>1.2500000000000001E-2</v>
      </c>
      <c r="E74" s="179">
        <f>IF(('ИД Свод'!D84/'ИД Свод'!D9)&lt;='Методика оценки'!$J$332,'Методика оценки'!$E$332,IF('Методика оценки'!$H$333&lt;=('ИД Свод'!D84/'ИД Свод'!D9)&lt;='Методика оценки'!$J$333,'Методика оценки'!$E$333,IF(('ИД Свод'!D84/'ИД Свод'!D9)&gt;='Методика оценки'!$H$334,'Методика оценки'!$E$334,ISERROR(0)))*$D$74)</f>
        <v>1.25</v>
      </c>
      <c r="F74" s="179">
        <f>IF(('ИД Свод'!E84/'ИД Свод'!E9)&lt;='Методика оценки'!$J$332,'Методика оценки'!$E$332,IF('Методика оценки'!$H$333&lt;=('ИД Свод'!E84/'ИД Свод'!E9)&lt;='Методика оценки'!$J$333,'Методика оценки'!$E$333,IF(('ИД Свод'!E84/'ИД Свод'!E9)&gt;='Методика оценки'!$H$334,'Методика оценки'!$E$334,ISERROR(0)))*$D$74)</f>
        <v>1.25</v>
      </c>
      <c r="G74" s="179">
        <f>IF(('ИД Свод'!F84/'ИД Свод'!F9)&lt;='Методика оценки'!$J$332,'Методика оценки'!$E$332,IF('Методика оценки'!$H$333&lt;=('ИД Свод'!F84/'ИД Свод'!F9)&lt;='Методика оценки'!$J$333,'Методика оценки'!$E$333,IF(('ИД Свод'!F84/'ИД Свод'!F9)&gt;='Методика оценки'!$H$334,'Методика оценки'!$E$334,ISERROR(0)))*$D$74)</f>
        <v>1.25</v>
      </c>
      <c r="H74" s="179">
        <f>IF(('ИД Свод'!G84/'ИД Свод'!G9)&lt;='Методика оценки'!$J$332,'Методика оценки'!$E$332,IF('Методика оценки'!$H$333&lt;=('ИД Свод'!G84/'ИД Свод'!G9)&lt;='Методика оценки'!$J$333,'Методика оценки'!$E$333,IF(('ИД Свод'!G84/'ИД Свод'!G9)&gt;='Методика оценки'!$H$334,'Методика оценки'!$E$334,ISERROR(0)))*$D$74)</f>
        <v>1.25</v>
      </c>
      <c r="I74" s="179">
        <f>IF(('ИД Свод'!H84/'ИД Свод'!H9)&lt;='Методика оценки'!$J$332,'Методика оценки'!$E$332,IF('Методика оценки'!$H$333&lt;=('ИД Свод'!H84/'ИД Свод'!H9)&lt;='Методика оценки'!$J$333,'Методика оценки'!$E$333,IF(('ИД Свод'!H84/'ИД Свод'!H9)&gt;='Методика оценки'!$H$334,'Методика оценки'!$E$334,ISERROR(0)))*$D$74)</f>
        <v>1.25</v>
      </c>
      <c r="J74" s="179">
        <f>IF(('ИД Свод'!I84/'ИД Свод'!I9)&lt;='Методика оценки'!$J$332,'Методика оценки'!$E$332,IF('Методика оценки'!$H$333&lt;=('ИД Свод'!I84/'ИД Свод'!I9)&lt;='Методика оценки'!$J$333,'Методика оценки'!$E$333,IF(('ИД Свод'!I84/'ИД Свод'!I9)&gt;='Методика оценки'!$H$334,'Методика оценки'!$E$334,ISERROR(0)))*$D$74)</f>
        <v>1.25</v>
      </c>
      <c r="K74" s="179">
        <f>IF(('ИД Свод'!J84/'ИД Свод'!J9)&lt;='Методика оценки'!$J$332,'Методика оценки'!$E$332,IF('Методика оценки'!$H$333&lt;=('ИД Свод'!J84/'ИД Свод'!J9)&lt;='Методика оценки'!$J$333,'Методика оценки'!$E$333,IF(('ИД Свод'!J84/'ИД Свод'!J9)&gt;='Методика оценки'!$H$334,'Методика оценки'!$E$334,ISERROR(0)))*$D$74)</f>
        <v>1.25</v>
      </c>
      <c r="L74" s="179">
        <f>IF(('ИД Свод'!K84/'ИД Свод'!K9)&lt;='Методика оценки'!$J$332,'Методика оценки'!$E$332,IF('Методика оценки'!$H$333&lt;=('ИД Свод'!K84/'ИД Свод'!K9)&lt;='Методика оценки'!$J$333,'Методика оценки'!$E$333,IF(('ИД Свод'!K84/'ИД Свод'!K9)&gt;='Методика оценки'!$H$334,'Методика оценки'!$E$334,ISERROR(0)))*$D$74)</f>
        <v>1.25</v>
      </c>
    </row>
    <row r="75" spans="1:12">
      <c r="A75" s="65"/>
      <c r="B75" s="111" t="str">
        <f>'Методика оценки'!A335</f>
        <v>К5.4.</v>
      </c>
      <c r="C75" s="111" t="str">
        <f>'Методика оценки'!C335</f>
        <v>Объем платных услуг на 1 воспитанника</v>
      </c>
      <c r="D75" s="165">
        <f>'Методика оценки'!D335*'Методика оценки'!D322</f>
        <v>1.2500000000000001E-2</v>
      </c>
      <c r="E75" s="179">
        <f>IF(('ИД Свод'!D85/'ИД Свод'!D9)&lt;='Методика оценки'!$J$336,'Методика оценки'!$E$336,IF('Методика оценки'!$H$337&lt;=('ИД Свод'!D85/'ИД Свод'!D9)&lt;='Методика оценки'!$J$337,'Методика оценки'!$E$337,IF(('ИД Свод'!D85/'ИД Свод'!D9)&gt;='Методика оценки'!$H$338,'Методика оценки'!$E$338,'Методика оценки'!$E$337)))*$D$75</f>
        <v>0</v>
      </c>
      <c r="F75" s="179">
        <f>IF(('ИД Свод'!E85/'ИД Свод'!E9)&lt;='Методика оценки'!$J$336,'Методика оценки'!$E$336,IF('Методика оценки'!$H$337&lt;=('ИД Свод'!E85/'ИД Свод'!E9)&lt;='Методика оценки'!$J$337,'Методика оценки'!$E$337,IF(('ИД Свод'!E85/'ИД Свод'!E9)&gt;='Методика оценки'!$H$338,'Методика оценки'!$E$338,'Методика оценки'!$E$337)))*$D$75</f>
        <v>0</v>
      </c>
      <c r="G75" s="179">
        <f>IF(('ИД Свод'!F85/'ИД Свод'!F9)&lt;='Методика оценки'!$J$336,'Методика оценки'!$E$336,IF('Методика оценки'!$H$337&lt;=('ИД Свод'!F85/'ИД Свод'!F9)&lt;='Методика оценки'!$J$337,'Методика оценки'!$E$337,IF(('ИД Свод'!F85/'ИД Свод'!F9)&gt;='Методика оценки'!$H$338,'Методика оценки'!$E$338,'Методика оценки'!$E$337)))*$D$75</f>
        <v>0</v>
      </c>
      <c r="H75" s="179">
        <f>IF(('ИД Свод'!G85/'ИД Свод'!G9)&lt;='Методика оценки'!$J$336,'Методика оценки'!$E$336,IF('Методика оценки'!$H$337&lt;=('ИД Свод'!G85/'ИД Свод'!G9)&lt;='Методика оценки'!$J$337,'Методика оценки'!$E$337,IF(('ИД Свод'!G85/'ИД Свод'!G9)&gt;='Методика оценки'!$H$338,'Методика оценки'!$E$338,'Методика оценки'!$E$337)))*$D$75</f>
        <v>0</v>
      </c>
      <c r="I75" s="179">
        <f>IF(('ИД Свод'!H85/'ИД Свод'!H9)&lt;='Методика оценки'!$J$336,'Методика оценки'!$E$336,IF('Методика оценки'!$H$337&lt;=('ИД Свод'!H85/'ИД Свод'!H9)&lt;='Методика оценки'!$J$337,'Методика оценки'!$E$337,IF(('ИД Свод'!H85/'ИД Свод'!H9)&gt;='Методика оценки'!$H$338,'Методика оценки'!$E$338,'Методика оценки'!$E$337)))*$D$75</f>
        <v>0</v>
      </c>
      <c r="J75" s="179">
        <f>IF(('ИД Свод'!I85/'ИД Свод'!I9)&lt;='Методика оценки'!$J$336,'Методика оценки'!$E$336,IF('Методика оценки'!$H$337&lt;=('ИД Свод'!I85/'ИД Свод'!I9)&lt;='Методика оценки'!$J$337,'Методика оценки'!$E$337,IF(('ИД Свод'!I85/'ИД Свод'!I9)&gt;='Методика оценки'!$H$338,'Методика оценки'!$E$338,'Методика оценки'!$E$337)))*$D$75</f>
        <v>0</v>
      </c>
      <c r="K75" s="179">
        <f>IF(('ИД Свод'!J85/'ИД Свод'!J9)&lt;='Методика оценки'!$J$336,'Методика оценки'!$E$336,IF('Методика оценки'!$H$337&lt;=('ИД Свод'!J85/'ИД Свод'!J9)&lt;='Методика оценки'!$J$337,'Методика оценки'!$E$337,IF(('ИД Свод'!J85/'ИД Свод'!J9)&gt;='Методика оценки'!$H$338,'Методика оценки'!$E$338,'Методика оценки'!$E$337)))*$D$75</f>
        <v>0</v>
      </c>
      <c r="L75" s="179">
        <f>IF(('ИД Свод'!K85/'ИД Свод'!K9)&lt;='Методика оценки'!$J$336,'Методика оценки'!$E$336,IF('Методика оценки'!$H$337&lt;=('ИД Свод'!K85/'ИД Свод'!K9)&lt;='Методика оценки'!$J$337,'Методика оценки'!$E$337,IF(('ИД Свод'!K85/'ИД Свод'!K9)&gt;='Методика оценки'!$H$338,'Методика оценки'!$E$338,'Методика оценки'!$E$337)))*$D$75</f>
        <v>0</v>
      </c>
    </row>
    <row r="76" spans="1:12">
      <c r="A76" s="64"/>
      <c r="B76" s="106" t="str">
        <f>'Методика оценки'!A341</f>
        <v>К6</v>
      </c>
      <c r="C76" s="106" t="str">
        <f>'Методика оценки'!B341</f>
        <v>Группа критериев 6. Качество информирования</v>
      </c>
      <c r="D76" s="164">
        <v>1</v>
      </c>
      <c r="E76" s="178">
        <f t="shared" ref="E76:L76" si="6">(SUM(E77:E78)+SUM(E84:E85)+SUM(E88:E90)+SUM(E94:E97))*$D$76</f>
        <v>5.333000000000002</v>
      </c>
      <c r="F76" s="178">
        <f t="shared" si="6"/>
        <v>5.333000000000002</v>
      </c>
      <c r="G76" s="178">
        <f t="shared" si="6"/>
        <v>5.333000000000002</v>
      </c>
      <c r="H76" s="178">
        <f t="shared" si="6"/>
        <v>4.2330000000000005</v>
      </c>
      <c r="I76" s="178">
        <f t="shared" si="6"/>
        <v>1.0000000000000002</v>
      </c>
      <c r="J76" s="178">
        <f t="shared" si="6"/>
        <v>4.9990000000000014</v>
      </c>
      <c r="K76" s="178">
        <f t="shared" si="6"/>
        <v>1.1000000000000003</v>
      </c>
      <c r="L76" s="178">
        <f t="shared" si="6"/>
        <v>6.9990000000000023</v>
      </c>
    </row>
    <row r="77" spans="1:12">
      <c r="A77" s="65"/>
      <c r="B77" s="111" t="str">
        <f>'Методика оценки'!A342</f>
        <v>К6.1.</v>
      </c>
      <c r="C77" s="86" t="str">
        <f>'Методика оценки'!C342</f>
        <v>Наличие функционирующего официального сайта ДОО в сети Интернет</v>
      </c>
      <c r="D77" s="165">
        <f>'Методика оценки'!D342*'Методика оценки'!D341</f>
        <v>5.000000000000001E-3</v>
      </c>
      <c r="E77" s="118">
        <f>(IF('ИД Свод'!D86='Методика оценки'!$H$343,'Методика оценки'!$E$343,IF('ИД Свод'!D86='Методика оценки'!$H$344,'Методика оценки'!$E$344,'Методика оценки'!$E$343)))*$D$77</f>
        <v>0.50000000000000011</v>
      </c>
      <c r="F77" s="118">
        <f>(IF('ИД Свод'!E86='Методика оценки'!$H$343,'Методика оценки'!$E$343,IF('ИД Свод'!E86='Методика оценки'!$H$344,'Методика оценки'!$E$344,'Методика оценки'!$E$343)))*$D$77</f>
        <v>0.50000000000000011</v>
      </c>
      <c r="G77" s="118">
        <f>(IF('ИД Свод'!F86='Методика оценки'!$H$343,'Методика оценки'!$E$343,IF('ИД Свод'!F86='Методика оценки'!$H$344,'Методика оценки'!$E$344,'Методика оценки'!$E$343)))*$D$77</f>
        <v>0.50000000000000011</v>
      </c>
      <c r="H77" s="118">
        <f>(IF('ИД Свод'!G86='Методика оценки'!$H$343,'Методика оценки'!$E$343,IF('ИД Свод'!G86='Методика оценки'!$H$344,'Методика оценки'!$E$344,'Методика оценки'!$E$343)))*$D$77</f>
        <v>0.50000000000000011</v>
      </c>
      <c r="I77" s="118">
        <f>(IF('ИД Свод'!H86='Методика оценки'!$H$343,'Методика оценки'!$E$343,IF('ИД Свод'!H86='Методика оценки'!$H$344,'Методика оценки'!$E$344,'Методика оценки'!$E$343)))*$D$77</f>
        <v>0.50000000000000011</v>
      </c>
      <c r="J77" s="118">
        <f>(IF('ИД Свод'!I86='Методика оценки'!$H$343,'Методика оценки'!$E$343,IF('ИД Свод'!I86='Методика оценки'!$H$344,'Методика оценки'!$E$344,'Методика оценки'!$E$343)))*$D$77</f>
        <v>0.50000000000000011</v>
      </c>
      <c r="K77" s="118">
        <f>(IF('ИД Свод'!J86='Методика оценки'!$H$343,'Методика оценки'!$E$343,IF('ИД Свод'!J86='Методика оценки'!$H$344,'Методика оценки'!$E$344,'Методика оценки'!$E$343)))*$D$77</f>
        <v>0</v>
      </c>
      <c r="L77" s="118">
        <f>(IF('ИД Свод'!K86='Методика оценки'!$H$343,'Методика оценки'!$E$343,IF('ИД Свод'!K86='Методика оценки'!$H$344,'Методика оценки'!$E$344,'Методика оценки'!$E$343)))*$D$77</f>
        <v>0.50000000000000011</v>
      </c>
    </row>
    <row r="78" spans="1:12">
      <c r="A78" s="65"/>
      <c r="B78" s="111" t="str">
        <f>'Методика оценки'!A345</f>
        <v>К6.2.</v>
      </c>
      <c r="C78" s="86" t="str">
        <f>'Методика оценки'!C345</f>
        <v>Наличие на официальном сайте ДОО учредительной и контактной информации</v>
      </c>
      <c r="D78" s="165">
        <f>'Методика оценки'!D345*'Методика оценки'!D341</f>
        <v>5.000000000000001E-3</v>
      </c>
      <c r="E78" s="118">
        <f t="shared" ref="E78:L78" si="7">SUM(E79:E83)*$D$78</f>
        <v>0.50000000000000011</v>
      </c>
      <c r="F78" s="118">
        <f t="shared" si="7"/>
        <v>0.50000000000000011</v>
      </c>
      <c r="G78" s="118">
        <f t="shared" si="7"/>
        <v>0.50000000000000011</v>
      </c>
      <c r="H78" s="118">
        <f t="shared" si="7"/>
        <v>0.40000000000000008</v>
      </c>
      <c r="I78" s="118">
        <f t="shared" si="7"/>
        <v>0.50000000000000011</v>
      </c>
      <c r="J78" s="118">
        <f t="shared" si="7"/>
        <v>0.50000000000000011</v>
      </c>
      <c r="K78" s="118">
        <f t="shared" si="7"/>
        <v>0.10000000000000002</v>
      </c>
      <c r="L78" s="118">
        <f t="shared" si="7"/>
        <v>0.50000000000000011</v>
      </c>
    </row>
    <row r="79" spans="1:12">
      <c r="A79" s="66"/>
      <c r="B79" s="112" t="str">
        <f>'Методика оценки'!A346</f>
        <v>К6.2.1.</v>
      </c>
      <c r="C79" s="113" t="str">
        <f>'Методика оценки'!K346</f>
        <v>о дате создания ДОО</v>
      </c>
      <c r="D79" s="166"/>
      <c r="E79" s="182">
        <f>IF('ИД Свод'!D88='Методика оценки'!$H$347,'Методика оценки'!$E$347,IF('ИД Свод'!D88='Методика оценки'!$H$348,'Методика оценки'!$E$348,'Методика оценки'!$E$347))</f>
        <v>20</v>
      </c>
      <c r="F79" s="182">
        <f>IF('ИД Свод'!E88='Методика оценки'!$H$347,'Методика оценки'!$E$347,IF('ИД Свод'!E88='Методика оценки'!$H$348,'Методика оценки'!$E$348,'Методика оценки'!$E$347))</f>
        <v>20</v>
      </c>
      <c r="G79" s="182">
        <f>IF('ИД Свод'!F88='Методика оценки'!$H$347,'Методика оценки'!$E$347,IF('ИД Свод'!F88='Методика оценки'!$H$348,'Методика оценки'!$E$348,'Методика оценки'!$E$347))</f>
        <v>20</v>
      </c>
      <c r="H79" s="182">
        <f>IF('ИД Свод'!G88='Методика оценки'!$H$347,'Методика оценки'!$E$347,IF('ИД Свод'!G88='Методика оценки'!$H$348,'Методика оценки'!$E$348,'Методика оценки'!$E$347))</f>
        <v>0</v>
      </c>
      <c r="I79" s="182">
        <f>IF('ИД Свод'!H88='Методика оценки'!$H$347,'Методика оценки'!$E$347,IF('ИД Свод'!H88='Методика оценки'!$H$348,'Методика оценки'!$E$348,'Методика оценки'!$E$347))</f>
        <v>20</v>
      </c>
      <c r="J79" s="182">
        <f>IF('ИД Свод'!I88='Методика оценки'!$H$347,'Методика оценки'!$E$347,IF('ИД Свод'!I88='Методика оценки'!$H$348,'Методика оценки'!$E$348,'Методика оценки'!$E$347))</f>
        <v>20</v>
      </c>
      <c r="K79" s="182">
        <f>IF('ИД Свод'!J88='Методика оценки'!$H$347,'Методика оценки'!$E$347,IF('ИД Свод'!J88='Методика оценки'!$H$348,'Методика оценки'!$E$348,'Методика оценки'!$E$347))</f>
        <v>0</v>
      </c>
      <c r="L79" s="182">
        <f>IF('ИД Свод'!K88='Методика оценки'!$H$347,'Методика оценки'!$E$347,IF('ИД Свод'!K88='Методика оценки'!$H$348,'Методика оценки'!$E$348,'Методика оценки'!$E$347))</f>
        <v>20</v>
      </c>
    </row>
    <row r="80" spans="1:12">
      <c r="A80" s="66"/>
      <c r="B80" s="112" t="str">
        <f>'Методика оценки'!A349</f>
        <v>К6.2.2.</v>
      </c>
      <c r="C80" s="113" t="str">
        <f>'Методика оценки'!K349</f>
        <v>об учредителях ДОО</v>
      </c>
      <c r="D80" s="166"/>
      <c r="E80" s="182">
        <f>IF('ИД Свод'!D89='Методика оценки'!$H$350,'Методика оценки'!$E$350,IF('ИД Свод'!D89='Методика оценки'!$H$351,'Методика оценки'!$E$351,'Методика оценки'!$E$350))</f>
        <v>20</v>
      </c>
      <c r="F80" s="182">
        <f>IF('ИД Свод'!E89='Методика оценки'!$H$350,'Методика оценки'!$E$350,IF('ИД Свод'!E89='Методика оценки'!$H$351,'Методика оценки'!$E$351,'Методика оценки'!$E$350))</f>
        <v>20</v>
      </c>
      <c r="G80" s="182">
        <f>IF('ИД Свод'!F89='Методика оценки'!$H$350,'Методика оценки'!$E$350,IF('ИД Свод'!F89='Методика оценки'!$H$351,'Методика оценки'!$E$351,'Методика оценки'!$E$350))</f>
        <v>20</v>
      </c>
      <c r="H80" s="182">
        <f>IF('ИД Свод'!G89='Методика оценки'!$H$350,'Методика оценки'!$E$350,IF('ИД Свод'!G89='Методика оценки'!$H$351,'Методика оценки'!$E$351,'Методика оценки'!$E$350))</f>
        <v>20</v>
      </c>
      <c r="I80" s="182">
        <f>IF('ИД Свод'!H89='Методика оценки'!$H$350,'Методика оценки'!$E$350,IF('ИД Свод'!H89='Методика оценки'!$H$351,'Методика оценки'!$E$351,'Методика оценки'!$E$350))</f>
        <v>20</v>
      </c>
      <c r="J80" s="182">
        <f>IF('ИД Свод'!I89='Методика оценки'!$H$350,'Методика оценки'!$E$350,IF('ИД Свод'!I89='Методика оценки'!$H$351,'Методика оценки'!$E$351,'Методика оценки'!$E$350))</f>
        <v>20</v>
      </c>
      <c r="K80" s="182">
        <f>IF('ИД Свод'!J89='Методика оценки'!$H$350,'Методика оценки'!$E$350,IF('ИД Свод'!J89='Методика оценки'!$H$351,'Методика оценки'!$E$351,'Методика оценки'!$E$350))</f>
        <v>0</v>
      </c>
      <c r="L80" s="182">
        <f>IF('ИД Свод'!K89='Методика оценки'!$H$350,'Методика оценки'!$E$350,IF('ИД Свод'!K89='Методика оценки'!$H$351,'Методика оценки'!$E$351,'Методика оценки'!$E$350))</f>
        <v>20</v>
      </c>
    </row>
    <row r="81" spans="1:12">
      <c r="A81" s="66"/>
      <c r="B81" s="112" t="str">
        <f>'Методика оценки'!A352</f>
        <v>К6.2.3.</v>
      </c>
      <c r="C81" s="113" t="str">
        <f>'Методика оценки'!K352</f>
        <v>о месте нахождения ДОО</v>
      </c>
      <c r="D81" s="166"/>
      <c r="E81" s="182">
        <f>IF('ИД Свод'!D90='Методика оценки'!$H$353,'Методика оценки'!$E$353,IF('ИД Свод'!D90='Методика оценки'!$H$354,'Методика оценки'!$E$354,'Методика оценки'!$E$353))</f>
        <v>20</v>
      </c>
      <c r="F81" s="182">
        <f>IF('ИД Свод'!E90='Методика оценки'!$H$353,'Методика оценки'!$E$353,IF('ИД Свод'!E90='Методика оценки'!$H$354,'Методика оценки'!$E$354,'Методика оценки'!$E$353))</f>
        <v>20</v>
      </c>
      <c r="G81" s="182">
        <f>IF('ИД Свод'!F90='Методика оценки'!$H$353,'Методика оценки'!$E$353,IF('ИД Свод'!F90='Методика оценки'!$H$354,'Методика оценки'!$E$354,'Методика оценки'!$E$353))</f>
        <v>20</v>
      </c>
      <c r="H81" s="182">
        <f>IF('ИД Свод'!G90='Методика оценки'!$H$353,'Методика оценки'!$E$353,IF('ИД Свод'!G90='Методика оценки'!$H$354,'Методика оценки'!$E$354,'Методика оценки'!$E$353))</f>
        <v>20</v>
      </c>
      <c r="I81" s="182">
        <f>IF('ИД Свод'!H90='Методика оценки'!$H$353,'Методика оценки'!$E$353,IF('ИД Свод'!H90='Методика оценки'!$H$354,'Методика оценки'!$E$354,'Методика оценки'!$E$353))</f>
        <v>20</v>
      </c>
      <c r="J81" s="182">
        <f>IF('ИД Свод'!I90='Методика оценки'!$H$353,'Методика оценки'!$E$353,IF('ИД Свод'!I90='Методика оценки'!$H$354,'Методика оценки'!$E$354,'Методика оценки'!$E$353))</f>
        <v>20</v>
      </c>
      <c r="K81" s="182">
        <f>IF('ИД Свод'!J90='Методика оценки'!$H$353,'Методика оценки'!$E$353,IF('ИД Свод'!J90='Методика оценки'!$H$354,'Методика оценки'!$E$354,'Методика оценки'!$E$353))</f>
        <v>0</v>
      </c>
      <c r="L81" s="182">
        <f>IF('ИД Свод'!K90='Методика оценки'!$H$353,'Методика оценки'!$E$353,IF('ИД Свод'!K90='Методика оценки'!$H$354,'Методика оценки'!$E$354,'Методика оценки'!$E$353))</f>
        <v>20</v>
      </c>
    </row>
    <row r="82" spans="1:12">
      <c r="A82" s="66"/>
      <c r="B82" s="112" t="str">
        <f>'Методика оценки'!A355</f>
        <v>К6.2.4.</v>
      </c>
      <c r="C82" s="113" t="str">
        <f>'Методика оценки'!K355</f>
        <v>о графике работы ДОО</v>
      </c>
      <c r="D82" s="166"/>
      <c r="E82" s="182">
        <f>IF('ИД Свод'!D91='Методика оценки'!$H$356,'Методика оценки'!$E$356,IF('ИД Свод'!D91='Методика оценки'!$H$357,'Методика оценки'!$E$357,'Методика оценки'!$E$356))</f>
        <v>20</v>
      </c>
      <c r="F82" s="182">
        <f>IF('ИД Свод'!E91='Методика оценки'!$H$356,'Методика оценки'!$E$356,IF('ИД Свод'!E91='Методика оценки'!$H$357,'Методика оценки'!$E$357,'Методика оценки'!$E$356))</f>
        <v>20</v>
      </c>
      <c r="G82" s="182">
        <f>IF('ИД Свод'!F91='Методика оценки'!$H$356,'Методика оценки'!$E$356,IF('ИД Свод'!F91='Методика оценки'!$H$357,'Методика оценки'!$E$357,'Методика оценки'!$E$356))</f>
        <v>20</v>
      </c>
      <c r="H82" s="182">
        <f>IF('ИД Свод'!G91='Методика оценки'!$H$356,'Методика оценки'!$E$356,IF('ИД Свод'!G91='Методика оценки'!$H$357,'Методика оценки'!$E$357,'Методика оценки'!$E$356))</f>
        <v>20</v>
      </c>
      <c r="I82" s="182">
        <f>IF('ИД Свод'!H91='Методика оценки'!$H$356,'Методика оценки'!$E$356,IF('ИД Свод'!H91='Методика оценки'!$H$357,'Методика оценки'!$E$357,'Методика оценки'!$E$356))</f>
        <v>20</v>
      </c>
      <c r="J82" s="182">
        <f>IF('ИД Свод'!I91='Методика оценки'!$H$356,'Методика оценки'!$E$356,IF('ИД Свод'!I91='Методика оценки'!$H$357,'Методика оценки'!$E$357,'Методика оценки'!$E$356))</f>
        <v>20</v>
      </c>
      <c r="K82" s="182">
        <f>IF('ИД Свод'!J91='Методика оценки'!$H$356,'Методика оценки'!$E$356,IF('ИД Свод'!J91='Методика оценки'!$H$357,'Методика оценки'!$E$357,'Методика оценки'!$E$356))</f>
        <v>0</v>
      </c>
      <c r="L82" s="182">
        <f>IF('ИД Свод'!K91='Методика оценки'!$H$356,'Методика оценки'!$E$356,IF('ИД Свод'!K91='Методика оценки'!$H$357,'Методика оценки'!$E$357,'Методика оценки'!$E$356))</f>
        <v>20</v>
      </c>
    </row>
    <row r="83" spans="1:12">
      <c r="A83" s="66"/>
      <c r="B83" s="112" t="str">
        <f>'Методика оценки'!A358</f>
        <v>К6.2.5.</v>
      </c>
      <c r="C83" s="113" t="str">
        <f>'Методика оценки'!K358</f>
        <v>контактной информации ДОО (телефона, электронной почты)</v>
      </c>
      <c r="D83" s="166"/>
      <c r="E83" s="182">
        <f>IF('ИД Свод'!D92='Методика оценки'!$H$359,'Методика оценки'!$E$359,IF('ИД Свод'!D92='Методика оценки'!$H4360,'Методика оценки'!$E$359,'Методика оценки'!$E$360))</f>
        <v>20</v>
      </c>
      <c r="F83" s="182">
        <f>IF('ИД Свод'!E92='Методика оценки'!$H$359,'Методика оценки'!$E$359,IF('ИД Свод'!E92='Методика оценки'!$H4360,'Методика оценки'!$E$359,'Методика оценки'!$E$360))</f>
        <v>20</v>
      </c>
      <c r="G83" s="182">
        <f>IF('ИД Свод'!F92='Методика оценки'!$H$359,'Методика оценки'!$E$359,IF('ИД Свод'!F92='Методика оценки'!$H4360,'Методика оценки'!$E$359,'Методика оценки'!$E$360))</f>
        <v>20</v>
      </c>
      <c r="H83" s="182">
        <f>IF('ИД Свод'!G92='Методика оценки'!$H$359,'Методика оценки'!$E$359,IF('ИД Свод'!G92='Методика оценки'!$H4360,'Методика оценки'!$E$359,'Методика оценки'!$E$360))</f>
        <v>20</v>
      </c>
      <c r="I83" s="182">
        <f>IF('ИД Свод'!H92='Методика оценки'!$H$359,'Методика оценки'!$E$359,IF('ИД Свод'!H92='Методика оценки'!$H4360,'Методика оценки'!$E$359,'Методика оценки'!$E$360))</f>
        <v>20</v>
      </c>
      <c r="J83" s="182">
        <f>IF('ИД Свод'!I92='Методика оценки'!$H$359,'Методика оценки'!$E$359,IF('ИД Свод'!I92='Методика оценки'!$H4360,'Методика оценки'!$E$359,'Методика оценки'!$E$360))</f>
        <v>20</v>
      </c>
      <c r="K83" s="182">
        <f>IF('ИД Свод'!J92='Методика оценки'!$H$359,'Методика оценки'!$E$359,IF('ИД Свод'!J92='Методика оценки'!$H4360,'Методика оценки'!$E$359,'Методика оценки'!$E$360))</f>
        <v>20</v>
      </c>
      <c r="L83" s="182">
        <f>IF('ИД Свод'!K92='Методика оценки'!$H$359,'Методика оценки'!$E$359,IF('ИД Свод'!K92='Методика оценки'!$H4360,'Методика оценки'!$E$359,'Методика оценки'!$E$360))</f>
        <v>20</v>
      </c>
    </row>
    <row r="84" spans="1:12">
      <c r="A84" s="65"/>
      <c r="B84" s="111" t="str">
        <f>'Методика оценки'!A361</f>
        <v>К6.3.</v>
      </c>
      <c r="C84" s="86" t="str">
        <f>'Методика оценки'!C361</f>
        <v>Наличие  на официальном сайте ДОО сведений о педагогических работниках</v>
      </c>
      <c r="D84" s="165">
        <f>'Методика оценки'!D361*'Методика оценки'!D341</f>
        <v>1.0000000000000002E-2</v>
      </c>
      <c r="E84" s="118">
        <f>(IF('ИД Свод'!D93='Методика оценки'!$H$362,'Методика оценки'!$E$362,IF('ИД Свод'!D93='Методика оценки'!$H$363,'Методика оценки'!$E$363,'Методика оценки'!$E$362)))*$D$84</f>
        <v>1.0000000000000002</v>
      </c>
      <c r="F84" s="118">
        <f>(IF('ИД Свод'!E93='Методика оценки'!$H$362,'Методика оценки'!$E$362,IF('ИД Свод'!E93='Методика оценки'!$H$363,'Методика оценки'!$E$363,'Методика оценки'!$E$362)))*$D$84</f>
        <v>1.0000000000000002</v>
      </c>
      <c r="G84" s="118">
        <f>(IF('ИД Свод'!F93='Методика оценки'!$H$362,'Методика оценки'!$E$362,IF('ИД Свод'!F93='Методика оценки'!$H$363,'Методика оценки'!$E$363,'Методика оценки'!$E$362)))*$D$84</f>
        <v>1.0000000000000002</v>
      </c>
      <c r="H84" s="118">
        <f>(IF('ИД Свод'!G93='Методика оценки'!$H$362,'Методика оценки'!$E$362,IF('ИД Свод'!G93='Методика оценки'!$H$363,'Методика оценки'!$E$363,'Методика оценки'!$E$362)))*$D$84</f>
        <v>1.0000000000000002</v>
      </c>
      <c r="I84" s="118">
        <f>(IF('ИД Свод'!H93='Методика оценки'!$H$362,'Методика оценки'!$E$362,IF('ИД Свод'!H93='Методика оценки'!$H$363,'Методика оценки'!$E$363,'Методика оценки'!$E$362)))*$D$84</f>
        <v>0</v>
      </c>
      <c r="J84" s="118">
        <f>(IF('ИД Свод'!I93='Методика оценки'!$H$362,'Методика оценки'!$E$362,IF('ИД Свод'!I93='Методика оценки'!$H$363,'Методика оценки'!$E$363,'Методика оценки'!$E$362)))*$D$84</f>
        <v>0</v>
      </c>
      <c r="K84" s="118">
        <f>(IF('ИД Свод'!J93='Методика оценки'!$H$362,'Методика оценки'!$E$362,IF('ИД Свод'!J93='Методика оценки'!$H$363,'Методика оценки'!$E$363,'Методика оценки'!$E$362)))*$D$84</f>
        <v>0</v>
      </c>
      <c r="L84" s="118">
        <f>(IF('ИД Свод'!K93='Методика оценки'!$H$362,'Методика оценки'!$E$362,IF('ИД Свод'!K93='Методика оценки'!$H$363,'Методика оценки'!$E$363,'Методика оценки'!$E$362)))*$D$84</f>
        <v>1.0000000000000002</v>
      </c>
    </row>
    <row r="85" spans="1:12">
      <c r="A85" s="65"/>
      <c r="B85" s="111" t="str">
        <f>'Методика оценки'!A364</f>
        <v>К6.4.</v>
      </c>
      <c r="C85" s="86" t="str">
        <f>'Методика оценки'!C364</f>
        <v>Наличие на официальном сайте ДОО информации о системе управления ДОО</v>
      </c>
      <c r="D85" s="165">
        <f>'Методика оценки'!D364*'Методика оценки'!D341</f>
        <v>1.0000000000000002E-2</v>
      </c>
      <c r="E85" s="118">
        <f t="shared" ref="E85:L85" si="8">SUM(E86:E87)*$D$85</f>
        <v>1.0000000000000002</v>
      </c>
      <c r="F85" s="118">
        <f t="shared" si="8"/>
        <v>1.0000000000000002</v>
      </c>
      <c r="G85" s="118">
        <f t="shared" si="8"/>
        <v>1.0000000000000002</v>
      </c>
      <c r="H85" s="118">
        <f t="shared" si="8"/>
        <v>0</v>
      </c>
      <c r="I85" s="118">
        <f t="shared" si="8"/>
        <v>0</v>
      </c>
      <c r="J85" s="118">
        <f t="shared" si="8"/>
        <v>0</v>
      </c>
      <c r="K85" s="118">
        <f t="shared" si="8"/>
        <v>0</v>
      </c>
      <c r="L85" s="118">
        <f t="shared" si="8"/>
        <v>1.0000000000000002</v>
      </c>
    </row>
    <row r="86" spans="1:12">
      <c r="A86" s="66"/>
      <c r="B86" s="112" t="str">
        <f>'Методика оценки'!A365</f>
        <v>К6.4.1.</v>
      </c>
      <c r="C86" s="113" t="str">
        <f>'Методика оценки'!K365</f>
        <v>об органах управления</v>
      </c>
      <c r="D86" s="166"/>
      <c r="E86" s="182">
        <f>IF('ИД Свод'!D95='Методика оценки'!$H$366,'Методика оценки'!$E$366,IF('ИД Свод'!D95='Методика оценки'!$H$367,'Методика оценки'!$E$367,'Методика оценки'!$E$366))</f>
        <v>50</v>
      </c>
      <c r="F86" s="182">
        <f>IF('ИД Свод'!E95='Методика оценки'!$H$366,'Методика оценки'!$E$366,IF('ИД Свод'!E95='Методика оценки'!$H$367,'Методика оценки'!$E$367,'Методика оценки'!$E$366))</f>
        <v>50</v>
      </c>
      <c r="G86" s="182">
        <f>IF('ИД Свод'!F95='Методика оценки'!$H$366,'Методика оценки'!$E$366,IF('ИД Свод'!F95='Методика оценки'!$H$367,'Методика оценки'!$E$367,'Методика оценки'!$E$366))</f>
        <v>50</v>
      </c>
      <c r="H86" s="182">
        <f>IF('ИД Свод'!G95='Методика оценки'!$H$366,'Методика оценки'!$E$366,IF('ИД Свод'!G95='Методика оценки'!$H$367,'Методика оценки'!$E$367,'Методика оценки'!$E$366))</f>
        <v>0</v>
      </c>
      <c r="I86" s="182">
        <f>IF('ИД Свод'!H95='Методика оценки'!$H$366,'Методика оценки'!$E$366,IF('ИД Свод'!H95='Методика оценки'!$H$367,'Методика оценки'!$E$367,'Методика оценки'!$E$366))</f>
        <v>0</v>
      </c>
      <c r="J86" s="182">
        <f>IF('ИД Свод'!I95='Методика оценки'!$H$366,'Методика оценки'!$E$366,IF('ИД Свод'!I95='Методика оценки'!$H$367,'Методика оценки'!$E$367,'Методика оценки'!$E$366))</f>
        <v>0</v>
      </c>
      <c r="K86" s="182">
        <f>IF('ИД Свод'!J95='Методика оценки'!$H$366,'Методика оценки'!$E$366,IF('ИД Свод'!J95='Методика оценки'!$H$367,'Методика оценки'!$E$367,'Методика оценки'!$E$366))</f>
        <v>0</v>
      </c>
      <c r="L86" s="182">
        <f>IF('ИД Свод'!K95='Методика оценки'!$H$366,'Методика оценки'!$E$366,IF('ИД Свод'!K95='Методика оценки'!$H$367,'Методика оценки'!$E$367,'Методика оценки'!$E$366))</f>
        <v>50</v>
      </c>
    </row>
    <row r="87" spans="1:12">
      <c r="A87" s="66"/>
      <c r="B87" s="112" t="str">
        <f>'Методика оценки'!A368</f>
        <v>К6.4.2.</v>
      </c>
      <c r="C87" s="113" t="str">
        <f>'Методика оценки'!K368</f>
        <v>о руководителях органов управления</v>
      </c>
      <c r="D87" s="166"/>
      <c r="E87" s="182">
        <f>IF('ИД Свод'!D96='Методика оценки'!$H$369,'Методика оценки'!$E$369,IF('ИД Свод'!D96='Методика оценки'!$H$370,'Методика оценки'!$E$370,'Методика оценки'!$E$369))</f>
        <v>50</v>
      </c>
      <c r="F87" s="182">
        <f>IF('ИД Свод'!E96='Методика оценки'!$H$369,'Методика оценки'!$E$369,IF('ИД Свод'!E96='Методика оценки'!$H$370,'Методика оценки'!$E$370,'Методика оценки'!$E$369))</f>
        <v>50</v>
      </c>
      <c r="G87" s="182">
        <f>IF('ИД Свод'!F96='Методика оценки'!$H$369,'Методика оценки'!$E$369,IF('ИД Свод'!F96='Методика оценки'!$H$370,'Методика оценки'!$E$370,'Методика оценки'!$E$369))</f>
        <v>50</v>
      </c>
      <c r="H87" s="182">
        <f>IF('ИД Свод'!G96='Методика оценки'!$H$369,'Методика оценки'!$E$369,IF('ИД Свод'!G96='Методика оценки'!$H$370,'Методика оценки'!$E$370,'Методика оценки'!$E$369))</f>
        <v>0</v>
      </c>
      <c r="I87" s="182">
        <f>IF('ИД Свод'!H96='Методика оценки'!$H$369,'Методика оценки'!$E$369,IF('ИД Свод'!H96='Методика оценки'!$H$370,'Методика оценки'!$E$370,'Методика оценки'!$E$369))</f>
        <v>0</v>
      </c>
      <c r="J87" s="182">
        <f>IF('ИД Свод'!I96='Методика оценки'!$H$369,'Методика оценки'!$E$369,IF('ИД Свод'!I96='Методика оценки'!$H$370,'Методика оценки'!$E$370,'Методика оценки'!$E$369))</f>
        <v>0</v>
      </c>
      <c r="K87" s="182">
        <f>IF('ИД Свод'!J96='Методика оценки'!$H$369,'Методика оценки'!$E$369,IF('ИД Свод'!J96='Методика оценки'!$H$370,'Методика оценки'!$E$370,'Методика оценки'!$E$369))</f>
        <v>0</v>
      </c>
      <c r="L87" s="182">
        <f>IF('ИД Свод'!K96='Методика оценки'!$H$369,'Методика оценки'!$E$369,IF('ИД Свод'!K96='Методика оценки'!$H$370,'Методика оценки'!$E$370,'Методика оценки'!$E$369))</f>
        <v>50</v>
      </c>
    </row>
    <row r="88" spans="1:12">
      <c r="A88" s="65"/>
      <c r="B88" s="111" t="str">
        <f>'Методика оценки'!A371</f>
        <v>К6.5.</v>
      </c>
      <c r="C88" s="86" t="str">
        <f>'Методика оценки'!C371</f>
        <v>Наличие на официальном сайте отчета о результатах самообследования ДОО</v>
      </c>
      <c r="D88" s="165">
        <f>'Методика оценки'!D371*'Методика оценки'!D341</f>
        <v>1.0000000000000002E-2</v>
      </c>
      <c r="E88" s="118">
        <f>(IF('ИД Свод'!D97='Методика оценки'!$H$372,'Методика оценки'!$E4372,IF('ИД Свод'!D97='Методика оценки'!$H$373,'Методика оценки'!$E$373,'Методика оценки'!$E$372)))*$D$88</f>
        <v>0</v>
      </c>
      <c r="F88" s="118">
        <f>(IF('ИД Свод'!E97='Методика оценки'!$H$372,'Методика оценки'!$E4372,IF('ИД Свод'!E97='Методика оценки'!$H$373,'Методика оценки'!$E$373,'Методика оценки'!$E$372)))*$D$88</f>
        <v>0</v>
      </c>
      <c r="G88" s="118">
        <f>(IF('ИД Свод'!F97='Методика оценки'!$H$372,'Методика оценки'!$E4372,IF('ИД Свод'!F97='Методика оценки'!$H$373,'Методика оценки'!$E$373,'Методика оценки'!$E$372)))*$D$88</f>
        <v>0</v>
      </c>
      <c r="H88" s="118">
        <f>(IF('ИД Свод'!G97='Методика оценки'!$H$372,'Методика оценки'!$E4372,IF('ИД Свод'!G97='Методика оценки'!$H$373,'Методика оценки'!$E$373,'Методика оценки'!$E$372)))*$D$88</f>
        <v>0</v>
      </c>
      <c r="I88" s="118">
        <f>(IF('ИД Свод'!H97='Методика оценки'!$H$372,'Методика оценки'!$E4372,IF('ИД Свод'!H97='Методика оценки'!$H$373,'Методика оценки'!$E$373,'Методика оценки'!$E$372)))*$D$88</f>
        <v>0</v>
      </c>
      <c r="J88" s="118">
        <f>(IF('ИД Свод'!I97='Методика оценки'!$H$372,'Методика оценки'!$E4372,IF('ИД Свод'!I97='Методика оценки'!$H$373,'Методика оценки'!$E$373,'Методика оценки'!$E$372)))*$D$88</f>
        <v>0</v>
      </c>
      <c r="K88" s="118">
        <f>(IF('ИД Свод'!J97='Методика оценки'!$H$372,'Методика оценки'!$E4372,IF('ИД Свод'!J97='Методика оценки'!$H$373,'Методика оценки'!$E$373,'Методика оценки'!$E$372)))*$D$88</f>
        <v>0</v>
      </c>
      <c r="L88" s="118">
        <f>(IF('ИД Свод'!K97='Методика оценки'!$H$372,'Методика оценки'!$E4372,IF('ИД Свод'!K97='Методика оценки'!$H$373,'Методика оценки'!$E$373,'Методика оценки'!$E$372)))*$D$88</f>
        <v>0</v>
      </c>
    </row>
    <row r="89" spans="1:12" ht="30">
      <c r="A89" s="65"/>
      <c r="B89" s="111" t="str">
        <f>'Методика оценки'!A374</f>
        <v>К6.6.</v>
      </c>
      <c r="C89" s="86" t="str">
        <f>'Методика оценки'!C374</f>
        <v>Наличие на официальном сайте информации о материально-техническом обеспечении образовательной деятельности в ДОО.</v>
      </c>
      <c r="D89" s="165">
        <f>'Методика оценки'!D374*'Методика оценки'!D341</f>
        <v>1.0000000000000002E-2</v>
      </c>
      <c r="E89" s="118">
        <f>(IF('ИД Свод'!D98='Методика оценки'!$H$375,'Методика оценки'!$E$375,IF('ИД Свод'!D98='Методика оценки'!$H$376,'Методика оценки'!$E$376,'Методика оценки'!$E4375)))*$D$89</f>
        <v>0</v>
      </c>
      <c r="F89" s="118">
        <f>(IF('ИД Свод'!E98='Методика оценки'!$H$375,'Методика оценки'!$E$375,IF('ИД Свод'!E98='Методика оценки'!$H$376,'Методика оценки'!$E$376,'Методика оценки'!$E4375)))*$D$89</f>
        <v>0</v>
      </c>
      <c r="G89" s="118">
        <f>(IF('ИД Свод'!F98='Методика оценки'!$H$375,'Методика оценки'!$E$375,IF('ИД Свод'!F98='Методика оценки'!$H$376,'Методика оценки'!$E$376,'Методика оценки'!$E4375)))*$D$89</f>
        <v>0</v>
      </c>
      <c r="H89" s="118">
        <f>(IF('ИД Свод'!G98='Методика оценки'!$H$375,'Методика оценки'!$E$375,IF('ИД Свод'!G98='Методика оценки'!$H$376,'Методика оценки'!$E$376,'Методика оценки'!$E4375)))*$D$89</f>
        <v>0</v>
      </c>
      <c r="I89" s="118">
        <f>(IF('ИД Свод'!H98='Методика оценки'!$H$375,'Методика оценки'!$E$375,IF('ИД Свод'!H98='Методика оценки'!$H$376,'Методика оценки'!$E$376,'Методика оценки'!$E4375)))*$D$89</f>
        <v>0</v>
      </c>
      <c r="J89" s="118">
        <f>(IF('ИД Свод'!I98='Методика оценки'!$H$375,'Методика оценки'!$E$375,IF('ИД Свод'!I98='Методика оценки'!$H$376,'Методика оценки'!$E$376,'Методика оценки'!$E4375)))*$D$89</f>
        <v>0</v>
      </c>
      <c r="K89" s="118">
        <f>(IF('ИД Свод'!J98='Методика оценки'!$H$375,'Методика оценки'!$E$375,IF('ИД Свод'!J98='Методика оценки'!$H$376,'Методика оценки'!$E$376,'Методика оценки'!$E4375)))*$D$89</f>
        <v>0</v>
      </c>
      <c r="L89" s="118">
        <f>(IF('ИД Свод'!K98='Методика оценки'!$H$375,'Методика оценки'!$E$375,IF('ИД Свод'!K98='Методика оценки'!$H$376,'Методика оценки'!$E$376,'Методика оценки'!$E4375)))*$D$89</f>
        <v>0</v>
      </c>
    </row>
    <row r="90" spans="1:12" ht="30">
      <c r="A90" s="65"/>
      <c r="B90" s="111" t="str">
        <f>'Методика оценки'!A377</f>
        <v>К6.7.</v>
      </c>
      <c r="C90" s="86" t="str">
        <f>'Методика оценки'!C377</f>
        <v>Наличие на официальном сайте ДОО данных об образовательной программе и методических материалах.</v>
      </c>
      <c r="D90" s="165">
        <f>'Методика оценки'!D377*'Методика оценки'!D341</f>
        <v>1.0000000000000002E-2</v>
      </c>
      <c r="E90" s="118">
        <f t="shared" ref="E90:L90" si="9">SUM(E91:E93)*$D$90</f>
        <v>0.33300000000000002</v>
      </c>
      <c r="F90" s="118">
        <f t="shared" si="9"/>
        <v>0.33300000000000002</v>
      </c>
      <c r="G90" s="118">
        <f t="shared" si="9"/>
        <v>0.33300000000000002</v>
      </c>
      <c r="H90" s="118">
        <f t="shared" si="9"/>
        <v>0.33300000000000002</v>
      </c>
      <c r="I90" s="118">
        <f t="shared" si="9"/>
        <v>0</v>
      </c>
      <c r="J90" s="118">
        <f t="shared" si="9"/>
        <v>0.99900000000000011</v>
      </c>
      <c r="K90" s="118">
        <f t="shared" si="9"/>
        <v>0</v>
      </c>
      <c r="L90" s="118">
        <f t="shared" si="9"/>
        <v>0.99900000000000011</v>
      </c>
    </row>
    <row r="91" spans="1:12">
      <c r="A91" s="66"/>
      <c r="B91" s="112" t="str">
        <f>'Методика оценки'!A378</f>
        <v>К6.7.1.</v>
      </c>
      <c r="C91" s="113" t="str">
        <f>'Методика оценки'!K378</f>
        <v>образовательную программу ДОО</v>
      </c>
      <c r="D91" s="166"/>
      <c r="E91" s="182">
        <f>IF('ИД Свод'!D100='Методика оценки'!$H$379,'Методика оценки'!$E$379,IF('ИД Свод'!D100='Методика оценки'!$H$380,'Методика оценки'!$E$380,'Методика оценки'!$E$379))</f>
        <v>0</v>
      </c>
      <c r="F91" s="182">
        <f>IF('ИД Свод'!E100='Методика оценки'!$H$379,'Методика оценки'!$E$379,IF('ИД Свод'!E100='Методика оценки'!$H$380,'Методика оценки'!$E$380,'Методика оценки'!$E$379))</f>
        <v>0</v>
      </c>
      <c r="G91" s="182">
        <f>IF('ИД Свод'!F100='Методика оценки'!$H$379,'Методика оценки'!$E$379,IF('ИД Свод'!F100='Методика оценки'!$H$380,'Методика оценки'!$E$380,'Методика оценки'!$E$379))</f>
        <v>0</v>
      </c>
      <c r="H91" s="182">
        <f>IF('ИД Свод'!G100='Методика оценки'!$H$379,'Методика оценки'!$E$379,IF('ИД Свод'!G100='Методика оценки'!$H$380,'Методика оценки'!$E$380,'Методика оценки'!$E$379))</f>
        <v>0</v>
      </c>
      <c r="I91" s="182">
        <f>IF('ИД Свод'!H100='Методика оценки'!$H$379,'Методика оценки'!$E$379,IF('ИД Свод'!H100='Методика оценки'!$H$380,'Методика оценки'!$E$380,'Методика оценки'!$E$379))</f>
        <v>0</v>
      </c>
      <c r="J91" s="182">
        <f>IF('ИД Свод'!I100='Методика оценки'!$H$379,'Методика оценки'!$E$379,IF('ИД Свод'!I100='Методика оценки'!$H$380,'Методика оценки'!$E$380,'Методика оценки'!$E$379))</f>
        <v>33.299999999999997</v>
      </c>
      <c r="K91" s="182">
        <f>IF('ИД Свод'!J100='Методика оценки'!$H$379,'Методика оценки'!$E$379,IF('ИД Свод'!J100='Методика оценки'!$H$380,'Методика оценки'!$E$380,'Методика оценки'!$E$379))</f>
        <v>0</v>
      </c>
      <c r="L91" s="182">
        <f>IF('ИД Свод'!K100='Методика оценки'!$H$379,'Методика оценки'!$E$379,IF('ИД Свод'!K100='Методика оценки'!$H$380,'Методика оценки'!$E$380,'Методика оценки'!$E$379))</f>
        <v>33.299999999999997</v>
      </c>
    </row>
    <row r="92" spans="1:12">
      <c r="A92" s="66"/>
      <c r="B92" s="112" t="str">
        <f>'Методика оценки'!A381</f>
        <v>К6.7.2.</v>
      </c>
      <c r="C92" s="113" t="str">
        <f>'Методика оценки'!K381</f>
        <v>календарный учебный график ДОО</v>
      </c>
      <c r="D92" s="166"/>
      <c r="E92" s="182">
        <f>IF('ИД Свод'!D101='Методика оценки'!$H$382,'Методика оценки'!$E$382,IF('ИД Свод'!D101='Методика оценки'!$H$383,'Методика оценки'!$E$383,'Методика оценки'!$E$382))</f>
        <v>33.299999999999997</v>
      </c>
      <c r="F92" s="182">
        <f>IF('ИД Свод'!E101='Методика оценки'!$H$382,'Методика оценки'!$E$382,IF('ИД Свод'!E101='Методика оценки'!$H$383,'Методика оценки'!$E$383,'Методика оценки'!$E$382))</f>
        <v>33.299999999999997</v>
      </c>
      <c r="G92" s="182">
        <f>IF('ИД Свод'!F101='Методика оценки'!$H$382,'Методика оценки'!$E$382,IF('ИД Свод'!F101='Методика оценки'!$H$383,'Методика оценки'!$E$383,'Методика оценки'!$E$382))</f>
        <v>33.299999999999997</v>
      </c>
      <c r="H92" s="182">
        <f>IF('ИД Свод'!G101='Методика оценки'!$H$382,'Методика оценки'!$E$382,IF('ИД Свод'!G101='Методика оценки'!$H$383,'Методика оценки'!$E$383,'Методика оценки'!$E$382))</f>
        <v>0</v>
      </c>
      <c r="I92" s="182">
        <f>IF('ИД Свод'!H101='Методика оценки'!$H$382,'Методика оценки'!$E$382,IF('ИД Свод'!H101='Методика оценки'!$H$383,'Методика оценки'!$E$383,'Методика оценки'!$E$382))</f>
        <v>0</v>
      </c>
      <c r="J92" s="182">
        <f>IF('ИД Свод'!I101='Методика оценки'!$H$382,'Методика оценки'!$E$382,IF('ИД Свод'!I101='Методика оценки'!$H$383,'Методика оценки'!$E$383,'Методика оценки'!$E$382))</f>
        <v>33.299999999999997</v>
      </c>
      <c r="K92" s="182">
        <f>IF('ИД Свод'!J101='Методика оценки'!$H$382,'Методика оценки'!$E$382,IF('ИД Свод'!J101='Методика оценки'!$H$383,'Методика оценки'!$E$383,'Методика оценки'!$E$382))</f>
        <v>0</v>
      </c>
      <c r="L92" s="182">
        <f>IF('ИД Свод'!K101='Методика оценки'!$H$382,'Методика оценки'!$E$382,IF('ИД Свод'!K101='Методика оценки'!$H$383,'Методика оценки'!$E$383,'Методика оценки'!$E$382))</f>
        <v>33.299999999999997</v>
      </c>
    </row>
    <row r="93" spans="1:12">
      <c r="A93" s="66"/>
      <c r="B93" s="112" t="str">
        <f>'Методика оценки'!A384</f>
        <v>К6.7.3.</v>
      </c>
      <c r="C93" s="113" t="str">
        <f>'Методика оценки'!K384</f>
        <v>методические материалы ДОО</v>
      </c>
      <c r="D93" s="166"/>
      <c r="E93" s="182">
        <f>IF('ИД Свод'!D102='Методика оценки'!$H$385,'Методика оценки'!$E$385,IF('ИД Свод'!D102='Методика оценки'!$H$386,'Методика оценки'!$E$386,'Методика оценки'!$E$385))</f>
        <v>0</v>
      </c>
      <c r="F93" s="182">
        <f>IF('ИД Свод'!E102='Методика оценки'!$H$385,'Методика оценки'!$E$385,IF('ИД Свод'!E102='Методика оценки'!$H$386,'Методика оценки'!$E$386,'Методика оценки'!$E$385))</f>
        <v>0</v>
      </c>
      <c r="G93" s="182">
        <f>IF('ИД Свод'!F102='Методика оценки'!$H$385,'Методика оценки'!$E$385,IF('ИД Свод'!F102='Методика оценки'!$H$386,'Методика оценки'!$E$386,'Методика оценки'!$E$385))</f>
        <v>0</v>
      </c>
      <c r="H93" s="182">
        <f>IF('ИД Свод'!G102='Методика оценки'!$H$385,'Методика оценки'!$E$385,IF('ИД Свод'!G102='Методика оценки'!$H$386,'Методика оценки'!$E$386,'Методика оценки'!$E$385))</f>
        <v>33.299999999999997</v>
      </c>
      <c r="I93" s="182">
        <f>IF('ИД Свод'!H102='Методика оценки'!$H$385,'Методика оценки'!$E$385,IF('ИД Свод'!H102='Методика оценки'!$H$386,'Методика оценки'!$E$386,'Методика оценки'!$E$385))</f>
        <v>0</v>
      </c>
      <c r="J93" s="182">
        <f>IF('ИД Свод'!I102='Методика оценки'!$H$385,'Методика оценки'!$E$385,IF('ИД Свод'!I102='Методика оценки'!$H$386,'Методика оценки'!$E$386,'Методика оценки'!$E$385))</f>
        <v>33.299999999999997</v>
      </c>
      <c r="K93" s="182">
        <f>IF('ИД Свод'!J102='Методика оценки'!$H$385,'Методика оценки'!$E$385,IF('ИД Свод'!J102='Методика оценки'!$H$386,'Методика оценки'!$E$386,'Методика оценки'!$E$385))</f>
        <v>0</v>
      </c>
      <c r="L93" s="182">
        <f>IF('ИД Свод'!K102='Методика оценки'!$H$385,'Методика оценки'!$E$385,IF('ИД Свод'!K102='Методика оценки'!$H$386,'Методика оценки'!$E$386,'Методика оценки'!$E$385))</f>
        <v>33.299999999999997</v>
      </c>
    </row>
    <row r="94" spans="1:12" ht="30">
      <c r="A94" s="65"/>
      <c r="B94" s="111" t="str">
        <f>'Методика оценки'!A387</f>
        <v>К6.8.</v>
      </c>
      <c r="C94" s="86" t="str">
        <f>'Методика оценки'!C387</f>
        <v>Наличие на официальном сайте информации о предписаниях надзорных органов, отчетов об исполнении таких предписаний.</v>
      </c>
      <c r="D94" s="165">
        <f>'Методика оценки'!D387*'Методика оценки'!D341</f>
        <v>1.0000000000000002E-2</v>
      </c>
      <c r="E94" s="118">
        <f>(IF('ИД Свод'!D103='Методика оценки'!$H$388,'Методика оценки'!$E$388,IF('ИД Свод'!D103='Методика оценки'!$H$389,'Методика оценки'!$E$389,'Методика оценки'!$E$388)))*$D$94</f>
        <v>0</v>
      </c>
      <c r="F94" s="118">
        <f>(IF('ИД Свод'!E103='Методика оценки'!$H$388,'Методика оценки'!$E$388,IF('ИД Свод'!E103='Методика оценки'!$H$389,'Методика оценки'!$E$389,'Методика оценки'!$E$388)))*$D$94</f>
        <v>0</v>
      </c>
      <c r="G94" s="118">
        <f>(IF('ИД Свод'!F103='Методика оценки'!$H$388,'Методика оценки'!$E$388,IF('ИД Свод'!F103='Методика оценки'!$H$389,'Методика оценки'!$E$389,'Методика оценки'!$E$388)))*$D$94</f>
        <v>0</v>
      </c>
      <c r="H94" s="118">
        <f>(IF('ИД Свод'!G103='Методика оценки'!$H$388,'Методика оценки'!$E$388,IF('ИД Свод'!G103='Методика оценки'!$H$389,'Методика оценки'!$E$389,'Методика оценки'!$E$388)))*$D$94</f>
        <v>0</v>
      </c>
      <c r="I94" s="118">
        <f>(IF('ИД Свод'!H103='Методика оценки'!$H$388,'Методика оценки'!$E$388,IF('ИД Свод'!H103='Методика оценки'!$H$389,'Методика оценки'!$E$389,'Методика оценки'!$E$388)))*$D$94</f>
        <v>0</v>
      </c>
      <c r="J94" s="118">
        <f>(IF('ИД Свод'!I103='Методика оценки'!$H$388,'Методика оценки'!$E$388,IF('ИД Свод'!I103='Методика оценки'!$H$389,'Методика оценки'!$E$389,'Методика оценки'!$E$388)))*$D$94</f>
        <v>0</v>
      </c>
      <c r="K94" s="118">
        <f>(IF('ИД Свод'!J103='Методика оценки'!$H$388,'Методика оценки'!$E$388,IF('ИД Свод'!J103='Методика оценки'!$H$389,'Методика оценки'!$E$389,'Методика оценки'!$E$388)))*$D$94</f>
        <v>0</v>
      </c>
      <c r="L94" s="118">
        <f>(IF('ИД Свод'!K103='Методика оценки'!$H$388,'Методика оценки'!$E$388,IF('ИД Свод'!K103='Методика оценки'!$H$389,'Методика оценки'!$E$389,'Методика оценки'!$E$388)))*$D$94</f>
        <v>0</v>
      </c>
    </row>
    <row r="95" spans="1:12" ht="30">
      <c r="A95" s="65"/>
      <c r="B95" s="111" t="str">
        <f>'Методика оценки'!A390</f>
        <v>К6.9.</v>
      </c>
      <c r="C95" s="86" t="str">
        <f>'Методика оценки'!C390</f>
        <v>Наличие на официальном сайте ДОО электронной формы обратной связи (для отправки жалоб, предложений и пр.)</v>
      </c>
      <c r="D95" s="165">
        <f>'Методика оценки'!D390*'Методика оценки'!D341</f>
        <v>1.0000000000000002E-2</v>
      </c>
      <c r="E95" s="118">
        <f>(IF('ИД Свод'!D104='Методика оценки'!$H$391,'Методика оценки'!$E$391,IF('ИД Свод'!D104='Методика оценки'!$H$392,'Методика оценки'!$E$392,'Методика оценки'!$E$391)))*$D$95</f>
        <v>1.0000000000000002</v>
      </c>
      <c r="F95" s="118">
        <f>(IF('ИД Свод'!E104='Методика оценки'!$H$391,'Методика оценки'!$E$391,IF('ИД Свод'!E104='Методика оценки'!$H$392,'Методика оценки'!$E$392,'Методика оценки'!$E$391)))*$D$95</f>
        <v>1.0000000000000002</v>
      </c>
      <c r="G95" s="118">
        <f>(IF('ИД Свод'!F104='Методика оценки'!$H$391,'Методика оценки'!$E$391,IF('ИД Свод'!F104='Методика оценки'!$H$392,'Методика оценки'!$E$392,'Методика оценки'!$E$391)))*$D$95</f>
        <v>1.0000000000000002</v>
      </c>
      <c r="H95" s="118">
        <f>(IF('ИД Свод'!G104='Методика оценки'!$H$391,'Методика оценки'!$E$391,IF('ИД Свод'!G104='Методика оценки'!$H$392,'Методика оценки'!$E$392,'Методика оценки'!$E$391)))*$D$95</f>
        <v>1.0000000000000002</v>
      </c>
      <c r="I95" s="118">
        <f>(IF('ИД Свод'!H104='Методика оценки'!$H$391,'Методика оценки'!$E$391,IF('ИД Свод'!H104='Методика оценки'!$H$392,'Методика оценки'!$E$392,'Методика оценки'!$E$391)))*$D$95</f>
        <v>0</v>
      </c>
      <c r="J95" s="118">
        <f>(IF('ИД Свод'!I104='Методика оценки'!$H$391,'Методика оценки'!$E$391,IF('ИД Свод'!I104='Методика оценки'!$H$392,'Методика оценки'!$E$392,'Методика оценки'!$E$391)))*$D$95</f>
        <v>1.0000000000000002</v>
      </c>
      <c r="K95" s="118">
        <f>(IF('ИД Свод'!J104='Методика оценки'!$H$391,'Методика оценки'!$E$391,IF('ИД Свод'!J104='Методика оценки'!$H$392,'Методика оценки'!$E$392,'Методика оценки'!$E$391)))*$D$95</f>
        <v>0</v>
      </c>
      <c r="L95" s="118">
        <f>(IF('ИД Свод'!K104='Методика оценки'!$H$391,'Методика оценки'!$E$391,IF('ИД Свод'!K104='Методика оценки'!$H$392,'Методика оценки'!$E$392,'Методика оценки'!$E$391)))*$D$95</f>
        <v>1.0000000000000002</v>
      </c>
    </row>
    <row r="96" spans="1:12">
      <c r="A96" s="65"/>
      <c r="B96" s="111" t="str">
        <f>'Методика оценки'!A393</f>
        <v>К6.10.</v>
      </c>
      <c r="C96" s="86" t="str">
        <f>'Методика оценки'!C393</f>
        <v xml:space="preserve">Наличие в открытом доступе ежегодного публичного доклада ДОО </v>
      </c>
      <c r="D96" s="165">
        <f>'Методика оценки'!D393*'Методика оценки'!D341</f>
        <v>1.0000000000000002E-2</v>
      </c>
      <c r="E96" s="118">
        <f>(IF('ИД Свод'!D105='Методика оценки'!$H$394,'Методика оценки'!$E$394,IF('ИД Свод'!D105='Методика оценки'!$H$395,'Методика оценки'!$E$395,'Методика оценки'!$E$394)))*$D$96</f>
        <v>0</v>
      </c>
      <c r="F96" s="118">
        <f>(IF('ИД Свод'!E105='Методика оценки'!$H$394,'Методика оценки'!$E$394,IF('ИД Свод'!E105='Методика оценки'!$H$395,'Методика оценки'!$E$395,'Методика оценки'!$E$394)))*$D$96</f>
        <v>0</v>
      </c>
      <c r="G96" s="118">
        <f>(IF('ИД Свод'!F105='Методика оценки'!$H$394,'Методика оценки'!$E$394,IF('ИД Свод'!F105='Методика оценки'!$H$395,'Методика оценки'!$E$395,'Методика оценки'!$E$394)))*$D$96</f>
        <v>0</v>
      </c>
      <c r="H96" s="118">
        <f>(IF('ИД Свод'!G105='Методика оценки'!$H$394,'Методика оценки'!$E$394,IF('ИД Свод'!G105='Методика оценки'!$H$395,'Методика оценки'!$E$395,'Методика оценки'!$E$394)))*$D$96</f>
        <v>0</v>
      </c>
      <c r="I96" s="118">
        <f>(IF('ИД Свод'!H105='Методика оценки'!$H$394,'Методика оценки'!$E$394,IF('ИД Свод'!H105='Методика оценки'!$H$395,'Методика оценки'!$E$395,'Методика оценки'!$E$394)))*$D$96</f>
        <v>0</v>
      </c>
      <c r="J96" s="118">
        <f>(IF('ИД Свод'!I105='Методика оценки'!$H$394,'Методика оценки'!$E$394,IF('ИД Свод'!I105='Методика оценки'!$H$395,'Методика оценки'!$E$395,'Методика оценки'!$E$394)))*$D$96</f>
        <v>1.0000000000000002</v>
      </c>
      <c r="K96" s="118">
        <f>(IF('ИД Свод'!J105='Методика оценки'!$H$394,'Методика оценки'!$E$394,IF('ИД Свод'!J105='Методика оценки'!$H$395,'Методика оценки'!$E$395,'Методика оценки'!$E$394)))*$D$96</f>
        <v>0</v>
      </c>
      <c r="L96" s="118">
        <f>(IF('ИД Свод'!K105='Методика оценки'!$H$394,'Методика оценки'!$E$394,IF('ИД Свод'!K105='Методика оценки'!$H$395,'Методика оценки'!$E$395,'Методика оценки'!$E$394)))*$D$96</f>
        <v>1.0000000000000002</v>
      </c>
    </row>
    <row r="97" spans="1:12">
      <c r="A97" s="65"/>
      <c r="B97" s="111" t="str">
        <f>'Методика оценки'!A396</f>
        <v>К6.11.</v>
      </c>
      <c r="C97" s="86" t="str">
        <f>'Методика оценки'!C396</f>
        <v>Количество используемых дополнительных форм информирования родителей</v>
      </c>
      <c r="D97" s="165">
        <f>'Методика оценки'!D396*'Методика оценки'!D341</f>
        <v>1.0000000000000002E-2</v>
      </c>
      <c r="E97" s="118">
        <f>(IF('ИД Свод'!D106&lt;='Методика оценки'!$J$397,'Методика оценки'!$E$397,IF('Методика оценки'!$H$398&lt;='ИД Свод'!D106&lt;='Методика оценки'!$J$398,'Методика оценки'!$E$398,IF('ИД Свод'!D106&gt;='Методика оценки'!$H$399,'Методика оценки'!$E$399,'Методика оценки'!$E$398))))*$D$97</f>
        <v>1.0000000000000002</v>
      </c>
      <c r="F97" s="118">
        <f>(IF('ИД Свод'!E106&lt;='Методика оценки'!$J$397,'Методика оценки'!$E$397,IF('Методика оценки'!$H$398&lt;='ИД Свод'!E106&lt;='Методика оценки'!$J$398,'Методика оценки'!$E$398,IF('ИД Свод'!E106&gt;='Методика оценки'!$H$399,'Методика оценки'!$E$399,'Методика оценки'!$E$398))))*$D$97</f>
        <v>1.0000000000000002</v>
      </c>
      <c r="G97" s="118">
        <f>(IF('ИД Свод'!F106&lt;='Методика оценки'!$J$397,'Методика оценки'!$E$397,IF('Методика оценки'!$H$398&lt;='ИД Свод'!F106&lt;='Методика оценки'!$J$398,'Методика оценки'!$E$398,IF('ИД Свод'!F106&gt;='Методика оценки'!$H$399,'Методика оценки'!$E$399,'Методика оценки'!$E$398))))*$D$97</f>
        <v>1.0000000000000002</v>
      </c>
      <c r="H97" s="118">
        <f>(IF('ИД Свод'!G106&lt;='Методика оценки'!$J$397,'Методика оценки'!$E$397,IF('Методика оценки'!$H$398&lt;='ИД Свод'!G106&lt;='Методика оценки'!$J$398,'Методика оценки'!$E$398,IF('ИД Свод'!G106&gt;='Методика оценки'!$H$399,'Методика оценки'!$E$399,'Методика оценки'!$E$398))))*$D$97</f>
        <v>1.0000000000000002</v>
      </c>
      <c r="I97" s="118">
        <f>(IF('ИД Свод'!H106&lt;='Методика оценки'!$J$397,'Методика оценки'!$E$397,IF('Методика оценки'!$H$398&lt;='ИД Свод'!H106&lt;='Методика оценки'!$J$398,'Методика оценки'!$E$398,IF('ИД Свод'!H106&gt;='Методика оценки'!$H$399,'Методика оценки'!$E$399,'Методика оценки'!$E$398))))*$D$97</f>
        <v>0</v>
      </c>
      <c r="J97" s="118">
        <f>(IF('ИД Свод'!I106&lt;='Методика оценки'!$J$397,'Методика оценки'!$E$397,IF('Методика оценки'!$H$398&lt;='ИД Свод'!I106&lt;='Методика оценки'!$J$398,'Методика оценки'!$E$398,IF('ИД Свод'!I106&gt;='Методика оценки'!$H$399,'Методика оценки'!$E$399,'Методика оценки'!$E$398))))*$D$97</f>
        <v>1.0000000000000002</v>
      </c>
      <c r="K97" s="118">
        <f>(IF('ИД Свод'!J106&lt;='Методика оценки'!$J$397,'Методика оценки'!$E$397,IF('Методика оценки'!$H$398&lt;='ИД Свод'!J106&lt;='Методика оценки'!$J$398,'Методика оценки'!$E$398,IF('ИД Свод'!J106&gt;='Методика оценки'!$H$399,'Методика оценки'!$E$399,'Методика оценки'!$E$398))))*$D$97</f>
        <v>1.0000000000000002</v>
      </c>
      <c r="L97" s="118">
        <f>(IF('ИД Свод'!K106&lt;='Методика оценки'!$J$397,'Методика оценки'!$E$397,IF('Методика оценки'!$H$398&lt;='ИД Свод'!K106&lt;='Методика оценки'!$J$398,'Методика оценки'!$E$398,IF('ИД Свод'!K106&gt;='Методика оценки'!$H$399,'Методика оценки'!$E$399,'Методика оценки'!$E$398))))*$D$97</f>
        <v>1.0000000000000002</v>
      </c>
    </row>
    <row r="98" spans="1:12">
      <c r="A98" s="64"/>
      <c r="B98" s="106" t="str">
        <f>'Методика оценки'!A405</f>
        <v>К7</v>
      </c>
      <c r="C98" s="106" t="str">
        <f>'Методика оценки'!B405</f>
        <v>Группа критериев 7. Качество управления учреждением</v>
      </c>
      <c r="D98" s="164">
        <v>1</v>
      </c>
      <c r="E98" s="178">
        <f t="shared" ref="E98:L98" si="10">SUM(E99:E110)*$D$98</f>
        <v>5.3000000000000007</v>
      </c>
      <c r="F98" s="178">
        <f t="shared" si="10"/>
        <v>5.4</v>
      </c>
      <c r="G98" s="178">
        <f t="shared" si="10"/>
        <v>5.4</v>
      </c>
      <c r="H98" s="178">
        <f t="shared" si="10"/>
        <v>7.9000000000000012</v>
      </c>
      <c r="I98" s="178">
        <f t="shared" si="10"/>
        <v>4.4000000000000004</v>
      </c>
      <c r="J98" s="178">
        <f t="shared" si="10"/>
        <v>4.0000000000000009</v>
      </c>
      <c r="K98" s="178">
        <f t="shared" si="10"/>
        <v>4.0000000000000009</v>
      </c>
      <c r="L98" s="178">
        <f t="shared" si="10"/>
        <v>5.4000000000000012</v>
      </c>
    </row>
    <row r="99" spans="1:12" ht="30">
      <c r="A99" s="65"/>
      <c r="B99" s="111" t="str">
        <f>'Методика оценки'!A406</f>
        <v>К7.1.</v>
      </c>
      <c r="C99" s="86" t="str">
        <f>'Методика оценки'!C406</f>
        <v>Наличие функционирующего в ДОО коллегиального органа управления с участием общественности</v>
      </c>
      <c r="D99" s="165">
        <f>'Методика оценки'!D406*'Методика оценки'!D405</f>
        <v>1.0000000000000002E-2</v>
      </c>
      <c r="E99" s="118">
        <f>(IF('ИД Свод'!D107='Методика оценки'!$H$407,'Методика оценки'!$E$407,IF('ИД Свод'!D107='Методика оценки'!$H$408,'Методика оценки'!$E$408,'Методика оценки'!$E$407)))*$D$99</f>
        <v>1.0000000000000002</v>
      </c>
      <c r="F99" s="118">
        <f>(IF('ИД Свод'!E107='Методика оценки'!$H$407,'Методика оценки'!$E$407,IF('ИД Свод'!E107='Методика оценки'!$H$408,'Методика оценки'!$E$408,'Методика оценки'!$E$407)))*$D$99</f>
        <v>1.0000000000000002</v>
      </c>
      <c r="G99" s="118">
        <f>(IF('ИД Свод'!F107='Методика оценки'!$H$407,'Методика оценки'!$E$407,IF('ИД Свод'!F107='Методика оценки'!$H$408,'Методика оценки'!$E$408,'Методика оценки'!$E$407)))*$D$99</f>
        <v>1.0000000000000002</v>
      </c>
      <c r="H99" s="118">
        <f>(IF('ИД Свод'!G107='Методика оценки'!$H$407,'Методика оценки'!$E$407,IF('ИД Свод'!G107='Методика оценки'!$H$408,'Методика оценки'!$E$408,'Методика оценки'!$E$407)))*$D$99</f>
        <v>1.0000000000000002</v>
      </c>
      <c r="I99" s="118">
        <f>(IF('ИД Свод'!H107='Методика оценки'!$H$407,'Методика оценки'!$E$407,IF('ИД Свод'!H107='Методика оценки'!$H$408,'Методика оценки'!$E$408,'Методика оценки'!$E$407)))*$D$99</f>
        <v>0</v>
      </c>
      <c r="J99" s="118">
        <f>(IF('ИД Свод'!I107='Методика оценки'!$H$407,'Методика оценки'!$E$407,IF('ИД Свод'!I107='Методика оценки'!$H$408,'Методика оценки'!$E$408,'Методика оценки'!$E$407)))*$D$99</f>
        <v>0</v>
      </c>
      <c r="K99" s="118">
        <f>(IF('ИД Свод'!J107='Методика оценки'!$H$407,'Методика оценки'!$E$407,IF('ИД Свод'!J107='Методика оценки'!$H$408,'Методика оценки'!$E$408,'Методика оценки'!$E$407)))*$D$99</f>
        <v>0</v>
      </c>
      <c r="L99" s="118">
        <f>(IF('ИД Свод'!K107='Методика оценки'!$H$407,'Методика оценки'!$E$407,IF('ИД Свод'!K107='Методика оценки'!$H$408,'Методика оценки'!$E$408,'Методика оценки'!$E$407)))*$D$99</f>
        <v>1.0000000000000002</v>
      </c>
    </row>
    <row r="100" spans="1:12">
      <c r="A100" s="65"/>
      <c r="B100" s="111" t="str">
        <f>'Методика оценки'!A409</f>
        <v>К7.2.</v>
      </c>
      <c r="C100" s="86" t="str">
        <f>'Методика оценки'!C409</f>
        <v>Наличие системы самообследования ДОО</v>
      </c>
      <c r="D100" s="165">
        <f>'Методика оценки'!D409*'Методика оценки'!D405</f>
        <v>1.0000000000000002E-2</v>
      </c>
      <c r="E100" s="118">
        <f>(IF('ИД Свод'!D108='Методика оценки'!$H$410,'Методика оценки'!$E$410,IF('ИД Свод'!D108='Методика оценки'!$H$411,'Методика оценки'!$E$411,'Методика оценки'!$E$410)))*$D$100</f>
        <v>0</v>
      </c>
      <c r="F100" s="118">
        <f>(IF('ИД Свод'!E108='Методика оценки'!$H$410,'Методика оценки'!$E$410,IF('ИД Свод'!E108='Методика оценки'!$H$411,'Методика оценки'!$E$411,'Методика оценки'!$E$410)))*$D$100</f>
        <v>0</v>
      </c>
      <c r="G100" s="118">
        <f>(IF('ИД Свод'!F108='Методика оценки'!$H$410,'Методика оценки'!$E$410,IF('ИД Свод'!F108='Методика оценки'!$H$411,'Методика оценки'!$E$411,'Методика оценки'!$E$410)))*$D$100</f>
        <v>0</v>
      </c>
      <c r="H100" s="118">
        <f>(IF('ИД Свод'!G108='Методика оценки'!$H$410,'Методика оценки'!$E$410,IF('ИД Свод'!G108='Методика оценки'!$H$411,'Методика оценки'!$E$411,'Методика оценки'!$E$410)))*$D$100</f>
        <v>1.0000000000000002</v>
      </c>
      <c r="I100" s="118">
        <f>(IF('ИД Свод'!H108='Методика оценки'!$H$410,'Методика оценки'!$E$410,IF('ИД Свод'!H108='Методика оценки'!$H$411,'Методика оценки'!$E$411,'Методика оценки'!$E$410)))*$D$100</f>
        <v>0</v>
      </c>
      <c r="J100" s="118">
        <f>(IF('ИД Свод'!I108='Методика оценки'!$H$410,'Методика оценки'!$E$410,IF('ИД Свод'!I108='Методика оценки'!$H$411,'Методика оценки'!$E$411,'Методика оценки'!$E$410)))*$D$100</f>
        <v>1.0000000000000002</v>
      </c>
      <c r="K100" s="118">
        <f>(IF('ИД Свод'!J108='Методика оценки'!$H$410,'Методика оценки'!$E$410,IF('ИД Свод'!J108='Методика оценки'!$H$411,'Методика оценки'!$E$411,'Методика оценки'!$E$410)))*$D$100</f>
        <v>0</v>
      </c>
      <c r="L100" s="118">
        <f>(IF('ИД Свод'!K108='Методика оценки'!$H$410,'Методика оценки'!$E$410,IF('ИД Свод'!K108='Методика оценки'!$H$411,'Методика оценки'!$E$411,'Методика оценки'!$E$410)))*$D$100</f>
        <v>0</v>
      </c>
    </row>
    <row r="101" spans="1:12">
      <c r="A101" s="65"/>
      <c r="B101" s="111" t="str">
        <f>'Методика оценки'!A412</f>
        <v>К7.3.</v>
      </c>
      <c r="C101" s="86" t="str">
        <f>'Методика оценки'!C412</f>
        <v>Наличие долгосрочной программы развития ДОО (от 3 до 5 лет)</v>
      </c>
      <c r="D101" s="165">
        <f>'Методика оценки'!D412*'Методика оценки'!D405</f>
        <v>5.000000000000001E-3</v>
      </c>
      <c r="E101" s="118">
        <f>(IF('ИД Свод'!D109='Методика оценки'!$H$413,'Методика оценки'!$E$413,IF('ИД Свод'!D109='Методика оценки'!$H$414,'Методика оценки'!$E$414,'Методика оценки'!$E$413)))*$D$101</f>
        <v>0</v>
      </c>
      <c r="F101" s="118">
        <f>(IF('ИД Свод'!E109='Методика оценки'!$H$413,'Методика оценки'!$E$413,IF('ИД Свод'!E109='Методика оценки'!$H$414,'Методика оценки'!$E$414,'Методика оценки'!$E$413)))*$D$101</f>
        <v>0</v>
      </c>
      <c r="G101" s="118">
        <f>(IF('ИД Свод'!F109='Методика оценки'!$H$413,'Методика оценки'!$E$413,IF('ИД Свод'!F109='Методика оценки'!$H$414,'Методика оценки'!$E$414,'Методика оценки'!$E$413)))*$D$101</f>
        <v>0</v>
      </c>
      <c r="H101" s="118">
        <f>(IF('ИД Свод'!G109='Методика оценки'!$H$413,'Методика оценки'!$E$413,IF('ИД Свод'!G109='Методика оценки'!$H$414,'Методика оценки'!$E$414,'Методика оценки'!$E$413)))*$D$101</f>
        <v>0.50000000000000011</v>
      </c>
      <c r="I101" s="118">
        <f>(IF('ИД Свод'!H109='Методика оценки'!$H$413,'Методика оценки'!$E$413,IF('ИД Свод'!H109='Методика оценки'!$H$414,'Методика оценки'!$E$414,'Методика оценки'!$E$413)))*$D$101</f>
        <v>0</v>
      </c>
      <c r="J101" s="118">
        <f>(IF('ИД Свод'!I109='Методика оценки'!$H$413,'Методика оценки'!$E$413,IF('ИД Свод'!I109='Методика оценки'!$H$414,'Методика оценки'!$E$414,'Методика оценки'!$E$413)))*$D$101</f>
        <v>0.50000000000000011</v>
      </c>
      <c r="K101" s="118">
        <f>(IF('ИД Свод'!J109='Методика оценки'!$H$413,'Методика оценки'!$E$413,IF('ИД Свод'!J109='Методика оценки'!$H$414,'Методика оценки'!$E$414,'Методика оценки'!$E$413)))*$D$101</f>
        <v>0</v>
      </c>
      <c r="L101" s="118">
        <f>(IF('ИД Свод'!K109='Методика оценки'!$H$413,'Методика оценки'!$E$413,IF('ИД Свод'!K109='Методика оценки'!$H$414,'Методика оценки'!$E$414,'Методика оценки'!$E$413)))*$D$101</f>
        <v>0.50000000000000011</v>
      </c>
    </row>
    <row r="102" spans="1:12" ht="30">
      <c r="A102" s="65"/>
      <c r="B102" s="111" t="str">
        <f>'Методика оценки'!A415</f>
        <v>К7.4.</v>
      </c>
      <c r="C102" s="86" t="str">
        <f>'Методика оценки'!C415</f>
        <v>Является ли ДОО экспериментальной площадкой федерального, регионального или муниципального уровня</v>
      </c>
      <c r="D102" s="165">
        <f>'Методика оценки'!D415*'Методика оценки'!D405</f>
        <v>5.000000000000001E-3</v>
      </c>
      <c r="E102" s="118">
        <f>(IF('ИД Свод'!D110='Методика оценки'!$H$416,'Методика оценки'!$E$416,IF('ИД Свод'!D110='Методика оценки'!$H$417,'Методика оценки'!$E$417,IF('ИД Свод'!D110='Методика оценки'!$H$418,'Методика оценки'!$E$418,'Методика оценки'!$E$419))))*$D$102</f>
        <v>0</v>
      </c>
      <c r="F102" s="118">
        <f>(IF('ИД Свод'!E110='Методика оценки'!$H$416,'Методика оценки'!$E$416,IF('ИД Свод'!E110='Методика оценки'!$H$417,'Методика оценки'!$E$417,IF('ИД Свод'!E110='Методика оценки'!$H$418,'Методика оценки'!$E$418,'Методика оценки'!$E$419))))*$D$102</f>
        <v>0</v>
      </c>
      <c r="G102" s="118">
        <f>(IF('ИД Свод'!F110='Методика оценки'!$H$416,'Методика оценки'!$E$416,IF('ИД Свод'!F110='Методика оценки'!$H$417,'Методика оценки'!$E$417,IF('ИД Свод'!F110='Методика оценки'!$H$418,'Методика оценки'!$E$418,'Методика оценки'!$E$419))))*$D$102</f>
        <v>0</v>
      </c>
      <c r="H102" s="118">
        <f>(IF('ИД Свод'!G110='Методика оценки'!$H$416,'Методика оценки'!$E$416,IF('ИД Свод'!G110='Методика оценки'!$H$417,'Методика оценки'!$E$417,IF('ИД Свод'!G110='Методика оценки'!$H$418,'Методика оценки'!$E$418,'Методика оценки'!$E$419))))*$D$102</f>
        <v>0</v>
      </c>
      <c r="I102" s="118">
        <f>(IF('ИД Свод'!H110='Методика оценки'!$H$416,'Методика оценки'!$E$416,IF('ИД Свод'!H110='Методика оценки'!$H$417,'Методика оценки'!$E$417,IF('ИД Свод'!H110='Методика оценки'!$H$418,'Методика оценки'!$E$418,'Методика оценки'!$E$419))))*$D$102</f>
        <v>0</v>
      </c>
      <c r="J102" s="118">
        <f>(IF('ИД Свод'!I110='Методика оценки'!$H$416,'Методика оценки'!$E$416,IF('ИД Свод'!I110='Методика оценки'!$H$417,'Методика оценки'!$E$417,IF('ИД Свод'!I110='Методика оценки'!$H$418,'Методика оценки'!$E$418,'Методика оценки'!$E$419))))*$D$102</f>
        <v>0</v>
      </c>
      <c r="K102" s="118">
        <f>(IF('ИД Свод'!J110='Методика оценки'!$H$416,'Методика оценки'!$E$416,IF('ИД Свод'!J110='Методика оценки'!$H$417,'Методика оценки'!$E$417,IF('ИД Свод'!J110='Методика оценки'!$H$418,'Методика оценки'!$E$418,'Методика оценки'!$E$419))))*$D$102</f>
        <v>0</v>
      </c>
      <c r="L102" s="118">
        <f>(IF('ИД Свод'!K110='Методика оценки'!$H$416,'Методика оценки'!$E$416,IF('ИД Свод'!K110='Методика оценки'!$H$417,'Методика оценки'!$E$417,IF('ИД Свод'!K110='Методика оценки'!$H$418,'Методика оценки'!$E$418,'Методика оценки'!$E$419))))*$D$102</f>
        <v>0</v>
      </c>
    </row>
    <row r="103" spans="1:12" ht="30">
      <c r="A103" s="65"/>
      <c r="B103" s="111" t="str">
        <f>'Методика оценки'!A420</f>
        <v>К7.5.</v>
      </c>
      <c r="C103" s="86" t="str">
        <f>'Методика оценки'!C420</f>
        <v>Участие ДОО в конкурсах  федерального, регионального и муниципального уровня</v>
      </c>
      <c r="D103" s="165">
        <f>'Методика оценки'!D420*'Методика оценки'!D405</f>
        <v>5.000000000000001E-3</v>
      </c>
      <c r="E103" s="118">
        <f>(IF('ИД Свод'!D111='Методика оценки'!$H$421,'Методика оценки'!$E$421,IF('ИД Свод'!D111='Методика оценки'!$H$422,'Методика оценки'!$E$422,IF('ИД Свод'!D111='Методика оценки'!$H$423,'Методика оценки'!$E$423,'Методика оценки'!$E$424))))*$D$103</f>
        <v>0.40000000000000008</v>
      </c>
      <c r="F103" s="118">
        <f>(IF('ИД Свод'!E111='Методика оценки'!$H$421,'Методика оценки'!$E$421,IF('ИД Свод'!E111='Методика оценки'!$H$422,'Методика оценки'!$E$422,IF('ИД Свод'!E111='Методика оценки'!$H$423,'Методика оценки'!$E$423,'Методика оценки'!$E$424))))*$D$103</f>
        <v>0.45000000000000007</v>
      </c>
      <c r="G103" s="118">
        <f>(IF('ИД Свод'!F111='Методика оценки'!$H$421,'Методика оценки'!$E$421,IF('ИД Свод'!F111='Методика оценки'!$H$422,'Методика оценки'!$E$422,IF('ИД Свод'!F111='Методика оценки'!$H$423,'Методика оценки'!$E$423,'Методика оценки'!$E$424))))*$D$103</f>
        <v>0.45000000000000007</v>
      </c>
      <c r="H103" s="118">
        <f>(IF('ИД Свод'!G111='Методика оценки'!$H$421,'Методика оценки'!$E$421,IF('ИД Свод'!G111='Методика оценки'!$H$422,'Методика оценки'!$E$422,IF('ИД Свод'!G111='Методика оценки'!$H$423,'Методика оценки'!$E$423,'Методика оценки'!$E$424))))*$D$103</f>
        <v>0.45000000000000007</v>
      </c>
      <c r="I103" s="118">
        <f>(IF('ИД Свод'!H111='Методика оценки'!$H$421,'Методика оценки'!$E$421,IF('ИД Свод'!H111='Методика оценки'!$H$422,'Методика оценки'!$E$422,IF('ИД Свод'!H111='Методика оценки'!$H$423,'Методика оценки'!$E$423,'Методика оценки'!$E$424))))*$D$103</f>
        <v>0</v>
      </c>
      <c r="J103" s="118">
        <f>(IF('ИД Свод'!I111='Методика оценки'!$H$421,'Методика оценки'!$E$421,IF('ИД Свод'!I111='Методика оценки'!$H$422,'Методика оценки'!$E$422,IF('ИД Свод'!I111='Методика оценки'!$H$423,'Методика оценки'!$E$423,'Методика оценки'!$E$424))))*$D$103</f>
        <v>0</v>
      </c>
      <c r="K103" s="118">
        <f>(IF('ИД Свод'!J111='Методика оценки'!$H$421,'Методика оценки'!$E$421,IF('ИД Свод'!J111='Методика оценки'!$H$422,'Методика оценки'!$E$422,IF('ИД Свод'!J111='Методика оценки'!$H$423,'Методика оценки'!$E$423,'Методика оценки'!$E$424))))*$D$103</f>
        <v>0</v>
      </c>
      <c r="L103" s="118">
        <f>(IF('ИД Свод'!K111='Методика оценки'!$H$421,'Методика оценки'!$E$421,IF('ИД Свод'!K111='Методика оценки'!$H$422,'Методика оценки'!$E$422,IF('ИД Свод'!K111='Методика оценки'!$H$423,'Методика оценки'!$E$423,'Методика оценки'!$E$424))))*$D$103</f>
        <v>0.40000000000000008</v>
      </c>
    </row>
    <row r="104" spans="1:12" ht="30">
      <c r="A104" s="65"/>
      <c r="B104" s="111" t="str">
        <f>'Методика оценки'!A425</f>
        <v>К7.6.</v>
      </c>
      <c r="C104" s="86" t="str">
        <f>'Методика оценки'!C425</f>
        <v>Наличие у ДОО призового места или гранта федерального, регионального или муниципального уровня</v>
      </c>
      <c r="D104" s="165">
        <f>'Методика оценки'!D425*'Методика оценки'!D405</f>
        <v>5.000000000000001E-3</v>
      </c>
      <c r="E104" s="118">
        <f>(IF('ИД Свод'!D112='Методика оценки'!$H$426,'Методика оценки'!$E$426,IF('ИД Свод'!D112='Методика оценки'!$H$427,'Методика оценки'!$E$427,IF('ИД Свод'!D112='Методика оценки'!$H$428,'Методика оценки'!$E$428,'Методика оценки'!$E$429))))*$D$104</f>
        <v>0.40000000000000008</v>
      </c>
      <c r="F104" s="118">
        <f>(IF('ИД Свод'!E112='Методика оценки'!$H$426,'Методика оценки'!$E$426,IF('ИД Свод'!E112='Методика оценки'!$H$427,'Методика оценки'!$E$427,IF('ИД Свод'!E112='Методика оценки'!$H$428,'Методика оценки'!$E$428,'Методика оценки'!$E$429))))*$D$104</f>
        <v>0.45000000000000007</v>
      </c>
      <c r="G104" s="118">
        <f>(IF('ИД Свод'!F112='Методика оценки'!$H$426,'Методика оценки'!$E$426,IF('ИД Свод'!F112='Методика оценки'!$H$427,'Методика оценки'!$E$427,IF('ИД Свод'!F112='Методика оценки'!$H$428,'Методика оценки'!$E$428,'Методика оценки'!$E$429))))*$D$104</f>
        <v>0.45000000000000007</v>
      </c>
      <c r="H104" s="118">
        <f>(IF('ИД Свод'!G112='Методика оценки'!$H$426,'Методика оценки'!$E$426,IF('ИД Свод'!G112='Методика оценки'!$H$427,'Методика оценки'!$E$427,IF('ИД Свод'!G112='Методика оценки'!$H$428,'Методика оценки'!$E$428,'Методика оценки'!$E$429))))*$D$104</f>
        <v>0.45000000000000007</v>
      </c>
      <c r="I104" s="118">
        <f>(IF('ИД Свод'!H112='Методика оценки'!$H$426,'Методика оценки'!$E$426,IF('ИД Свод'!H112='Методика оценки'!$H$427,'Методика оценки'!$E$427,IF('ИД Свод'!H112='Методика оценки'!$H$428,'Методика оценки'!$E$428,'Методика оценки'!$E$429))))*$D$104</f>
        <v>0.40000000000000008</v>
      </c>
      <c r="J104" s="118">
        <f>(IF('ИД Свод'!I112='Методика оценки'!$H$426,'Методика оценки'!$E$426,IF('ИД Свод'!I112='Методика оценки'!$H$427,'Методика оценки'!$E$427,IF('ИД Свод'!I112='Методика оценки'!$H$428,'Методика оценки'!$E$428,'Методика оценки'!$E$429))))*$D$104</f>
        <v>0</v>
      </c>
      <c r="K104" s="118">
        <f>(IF('ИД Свод'!J112='Методика оценки'!$H$426,'Методика оценки'!$E$426,IF('ИД Свод'!J112='Методика оценки'!$H$427,'Методика оценки'!$E$427,IF('ИД Свод'!J112='Методика оценки'!$H$428,'Методика оценки'!$E$428,'Методика оценки'!$E$429))))*$D$104</f>
        <v>0</v>
      </c>
      <c r="L104" s="118">
        <f>(IF('ИД Свод'!K112='Методика оценки'!$H$426,'Методика оценки'!$E$426,IF('ИД Свод'!K112='Методика оценки'!$H$427,'Методика оценки'!$E$427,IF('ИД Свод'!K112='Методика оценки'!$H$428,'Методика оценки'!$E$428,'Методика оценки'!$E$429))))*$D$104</f>
        <v>0</v>
      </c>
    </row>
    <row r="105" spans="1:12">
      <c r="A105" s="65"/>
      <c r="B105" s="111" t="str">
        <f>'Методика оценки'!A430</f>
        <v>К7.7.</v>
      </c>
      <c r="C105" s="86" t="str">
        <f>'Методика оценки'!C430</f>
        <v>Доля сотрудников ДОО, переведенных на эффективный контракт</v>
      </c>
      <c r="D105" s="165">
        <f>'Методика оценки'!D430*'Методика оценки'!D405</f>
        <v>1.0000000000000002E-2</v>
      </c>
      <c r="E105" s="118">
        <f>(IF((('ИД Свод'!D113/'ИД Свод'!D114)*100)&lt;='Методика оценки'!$J$432,'Методика оценки'!$E$432,IF('Методика оценки'!$H$433&lt;=(('ИД Свод'!D113/'ИД Свод'!D114)*100)&lt;='Методика оценки'!$J$433,'Методика оценки'!$E$433,IF((('ИД Свод'!D113/'ИД Свод'!D114)*100)&gt;='Методика оценки'!$H$434,'Методика оценки'!$E$434,'Методика оценки'!$E$433))))*$D$105</f>
        <v>0</v>
      </c>
      <c r="F105" s="118">
        <f>(IF((('ИД Свод'!E113/'ИД Свод'!E114)*100)&lt;='Методика оценки'!$J$432,'Методика оценки'!$E$432,IF('Методика оценки'!$H$433&lt;=(('ИД Свод'!E113/'ИД Свод'!E114)*100)&lt;='Методика оценки'!$J$433,'Методика оценки'!$E$433,IF((('ИД Свод'!E113/'ИД Свод'!E114)*100)&gt;='Методика оценки'!$H$434,'Методика оценки'!$E$434,'Методика оценки'!$E$433))))*$D$105</f>
        <v>0</v>
      </c>
      <c r="G105" s="118">
        <f>(IF((('ИД Свод'!F113/'ИД Свод'!F114)*100)&lt;='Методика оценки'!$J$432,'Методика оценки'!$E$432,IF('Методика оценки'!$H$433&lt;=(('ИД Свод'!F113/'ИД Свод'!F114)*100)&lt;='Методика оценки'!$J$433,'Методика оценки'!$E$433,IF((('ИД Свод'!F113/'ИД Свод'!F114)*100)&gt;='Методика оценки'!$H$434,'Методика оценки'!$E$434,'Методика оценки'!$E$433))))*$D$105</f>
        <v>0</v>
      </c>
      <c r="H105" s="118">
        <f>(IF((('ИД Свод'!G113/'ИД Свод'!G114)*100)&lt;='Методика оценки'!$J$432,'Методика оценки'!$E$432,IF('Методика оценки'!$H$433&lt;=(('ИД Свод'!G113/'ИД Свод'!G114)*100)&lt;='Методика оценки'!$J$433,'Методика оценки'!$E$433,IF((('ИД Свод'!G113/'ИД Свод'!G114)*100)&gt;='Методика оценки'!$H$434,'Методика оценки'!$E$434,'Методика оценки'!$E$433))))*$D$105</f>
        <v>0</v>
      </c>
      <c r="I105" s="118">
        <f>(IF((('ИД Свод'!H113/'ИД Свод'!H114)*100)&lt;='Методика оценки'!$J$432,'Методика оценки'!$E$432,IF('Методика оценки'!$H$433&lt;=(('ИД Свод'!H113/'ИД Свод'!H114)*100)&lt;='Методика оценки'!$J$433,'Методика оценки'!$E$433,IF((('ИД Свод'!H113/'ИД Свод'!H114)*100)&gt;='Методика оценки'!$H$434,'Методика оценки'!$E$434,'Методика оценки'!$E$433))))*$D$105</f>
        <v>0</v>
      </c>
      <c r="J105" s="118">
        <f>(IF((('ИД Свод'!I113/'ИД Свод'!I114)*100)&lt;='Методика оценки'!$J$432,'Методика оценки'!$E$432,IF('Методика оценки'!$H$433&lt;=(('ИД Свод'!I113/'ИД Свод'!I114)*100)&lt;='Методика оценки'!$J$433,'Методика оценки'!$E$433,IF((('ИД Свод'!I113/'ИД Свод'!I114)*100)&gt;='Методика оценки'!$H$434,'Методика оценки'!$E$434,'Методика оценки'!$E$433))))*$D$105</f>
        <v>0</v>
      </c>
      <c r="K105" s="118">
        <f>(IF((('ИД Свод'!J113/'ИД Свод'!J114)*100)&lt;='Методика оценки'!$J$432,'Методика оценки'!$E$432,IF('Методика оценки'!$H$433&lt;=(('ИД Свод'!J113/'ИД Свод'!J114)*100)&lt;='Методика оценки'!$J$433,'Методика оценки'!$E$433,IF((('ИД Свод'!J113/'ИД Свод'!J114)*100)&gt;='Методика оценки'!$H$434,'Методика оценки'!$E$434,'Методика оценки'!$E$433))))*$D$105</f>
        <v>0</v>
      </c>
      <c r="L105" s="118">
        <f>(IF((('ИД Свод'!K113/'ИД Свод'!K114)*100)&lt;='Методика оценки'!$J$432,'Методика оценки'!$E$432,IF('Методика оценки'!$H$433&lt;=(('ИД Свод'!K113/'ИД Свод'!K114)*100)&lt;='Методика оценки'!$J$433,'Методика оценки'!$E$433,IF((('ИД Свод'!K113/'ИД Свод'!K114)*100)&gt;='Методика оценки'!$H$434,'Методика оценки'!$E$434,'Методика оценки'!$E$433))))*$D$105</f>
        <v>0</v>
      </c>
    </row>
    <row r="106" spans="1:12">
      <c r="A106" s="65"/>
      <c r="B106" s="111" t="str">
        <f>'Методика оценки'!A435</f>
        <v>К7.8.</v>
      </c>
      <c r="C106" s="86" t="str">
        <f>'Методика оценки'!C435</f>
        <v>Доля кредиторской задолженности в общей сумме расходов</v>
      </c>
      <c r="D106" s="165">
        <f>'Методика оценки'!D435*'Методика оценки'!D405</f>
        <v>1.0000000000000002E-2</v>
      </c>
      <c r="E106" s="118">
        <f>(IF((('ИД Свод'!D115/'ИД Свод'!D116)*100)&lt;='Методика оценки'!$J$437,'Методика оценки'!$E$437,IF('Методика оценки'!$H$438&lt;=(('ИД Свод'!D115/'ИД Свод'!D116)*100)&lt;='Методика оценки'!$J$438,'Методика оценки'!$E$438,IF((('ИД Свод'!D115/'ИД Свод'!D116)*100)&gt;='Методика оценки'!$H$439,'Методика оценки'!$E$439,'Методика оценки'!$E$438))))*$D$106</f>
        <v>1.0000000000000002</v>
      </c>
      <c r="F106" s="118">
        <f>(IF((('ИД Свод'!E115/'ИД Свод'!E116)*100)&lt;='Методика оценки'!$J$437,'Методика оценки'!$E$437,IF('Методика оценки'!$H$438&lt;=(('ИД Свод'!E115/'ИД Свод'!E116)*100)&lt;='Методика оценки'!$J$438,'Методика оценки'!$E$438,IF((('ИД Свод'!E115/'ИД Свод'!E116)*100)&gt;='Методика оценки'!$H$439,'Методика оценки'!$E$439,'Методика оценки'!$E$438))))*$D$106</f>
        <v>1.0000000000000002</v>
      </c>
      <c r="G106" s="118">
        <f>(IF((('ИД Свод'!F115/'ИД Свод'!F116)*100)&lt;='Методика оценки'!$J$437,'Методика оценки'!$E$437,IF('Методика оценки'!$H$438&lt;=(('ИД Свод'!F115/'ИД Свод'!F116)*100)&lt;='Методика оценки'!$J$438,'Методика оценки'!$E$438,IF((('ИД Свод'!F115/'ИД Свод'!F116)*100)&gt;='Методика оценки'!$H$439,'Методика оценки'!$E$439,'Методика оценки'!$E$438))))*$D$106</f>
        <v>1.0000000000000002</v>
      </c>
      <c r="H106" s="118">
        <f>(IF((('ИД Свод'!G115/'ИД Свод'!G116)*100)&lt;='Методика оценки'!$J$437,'Методика оценки'!$E$437,IF('Методика оценки'!$H$438&lt;=(('ИД Свод'!G115/'ИД Свод'!G116)*100)&lt;='Методика оценки'!$J$438,'Методика оценки'!$E$438,IF((('ИД Свод'!G115/'ИД Свод'!G116)*100)&gt;='Методика оценки'!$H$439,'Методика оценки'!$E$439,'Методика оценки'!$E$438))))*$D$106</f>
        <v>1.0000000000000002</v>
      </c>
      <c r="I106" s="118">
        <f>(IF((('ИД Свод'!H115/'ИД Свод'!H116)*100)&lt;='Методика оценки'!$J$437,'Методика оценки'!$E$437,IF('Методика оценки'!$H$438&lt;=(('ИД Свод'!H115/'ИД Свод'!H116)*100)&lt;='Методика оценки'!$J$438,'Методика оценки'!$E$438,IF((('ИД Свод'!H115/'ИД Свод'!H116)*100)&gt;='Методика оценки'!$H$439,'Методика оценки'!$E$439,'Методика оценки'!$E$438))))*$D$106</f>
        <v>1.0000000000000002</v>
      </c>
      <c r="J106" s="118">
        <f>(IF((('ИД Свод'!I115/'ИД Свод'!I116)*100)&lt;='Методика оценки'!$J$437,'Методика оценки'!$E$437,IF('Методика оценки'!$H$438&lt;=(('ИД Свод'!I115/'ИД Свод'!I116)*100)&lt;='Методика оценки'!$J$438,'Методика оценки'!$E$438,IF((('ИД Свод'!I115/'ИД Свод'!I116)*100)&gt;='Методика оценки'!$H$439,'Методика оценки'!$E$439,'Методика оценки'!$E$438))))*$D$106</f>
        <v>0</v>
      </c>
      <c r="K106" s="118">
        <f>(IF((('ИД Свод'!J115/'ИД Свод'!J116)*100)&lt;='Методика оценки'!$J$437,'Методика оценки'!$E$437,IF('Методика оценки'!$H$438&lt;=(('ИД Свод'!J115/'ИД Свод'!J116)*100)&lt;='Методика оценки'!$J$438,'Методика оценки'!$E$438,IF((('ИД Свод'!J115/'ИД Свод'!J116)*100)&gt;='Методика оценки'!$H$439,'Методика оценки'!$E$439,'Методика оценки'!$E$438))))*$D$106</f>
        <v>1.0000000000000002</v>
      </c>
      <c r="L106" s="118">
        <f>(IF((('ИД Свод'!K115/'ИД Свод'!K116)*100)&lt;='Методика оценки'!$J$437,'Методика оценки'!$E$437,IF('Методика оценки'!$H$438&lt;=(('ИД Свод'!K115/'ИД Свод'!K116)*100)&lt;='Методика оценки'!$J$438,'Методика оценки'!$E$438,IF((('ИД Свод'!K115/'ИД Свод'!K116)*100)&gt;='Методика оценки'!$H$439,'Методика оценки'!$E$439,'Методика оценки'!$E$438))))*$D$106</f>
        <v>1.0000000000000002</v>
      </c>
    </row>
    <row r="107" spans="1:12">
      <c r="A107" s="65"/>
      <c r="B107" s="111" t="str">
        <f>'Методика оценки'!A440</f>
        <v>К7.9.</v>
      </c>
      <c r="C107" s="86" t="str">
        <f>'Методика оценки'!C440</f>
        <v>Доля просроченной кредиторской задолженности в общей сумме расходов</v>
      </c>
      <c r="D107" s="165">
        <f>'Методика оценки'!D440*'Методика оценки'!D405</f>
        <v>1.0000000000000002E-2</v>
      </c>
      <c r="E107" s="118">
        <f>(IF((('ИД Свод'!D117/'ИД Свод'!D116)*100)&lt;='Методика оценки'!$J$441,'Методика оценки'!$E$441,IF('Методика оценки'!$H$442&lt;=(('ИД Свод'!D117/'ИД Свод'!D116)*100)&lt;='Методика оценки'!$J$442,'Методика оценки'!$E$442,IF((('ИД Свод'!D117/'ИД Свод'!D116)*100)&gt;='Методика оценки'!$H$443,'Методика оценки'!$E$443,'Методика оценки'!$E$442))))*$D$107</f>
        <v>1.0000000000000002</v>
      </c>
      <c r="F107" s="118">
        <f>(IF((('ИД Свод'!E117/'ИД Свод'!E116)*100)&lt;='Методика оценки'!$J$441,'Методика оценки'!$E$441,IF('Методика оценки'!$H$442&lt;=(('ИД Свод'!E117/'ИД Свод'!E116)*100)&lt;='Методика оценки'!$J$442,'Методика оценки'!$E$442,IF((('ИД Свод'!E117/'ИД Свод'!E116)*100)&gt;='Методика оценки'!$H$443,'Методика оценки'!$E$443,'Методика оценки'!$E$442))))*$D$107</f>
        <v>1.0000000000000002</v>
      </c>
      <c r="G107" s="118">
        <f>(IF((('ИД Свод'!F117/'ИД Свод'!F116)*100)&lt;='Методика оценки'!$J$441,'Методика оценки'!$E$441,IF('Методика оценки'!$H$442&lt;=(('ИД Свод'!F117/'ИД Свод'!F116)*100)&lt;='Методика оценки'!$J$442,'Методика оценки'!$E$442,IF((('ИД Свод'!F117/'ИД Свод'!F116)*100)&gt;='Методика оценки'!$H$443,'Методика оценки'!$E$443,'Методика оценки'!$E$442))))*$D$107</f>
        <v>1.0000000000000002</v>
      </c>
      <c r="H107" s="118">
        <f>(IF((('ИД Свод'!G117/'ИД Свод'!G116)*100)&lt;='Методика оценки'!$J$441,'Методика оценки'!$E$441,IF('Методика оценки'!$H$442&lt;=(('ИД Свод'!G117/'ИД Свод'!G116)*100)&lt;='Методика оценки'!$J$442,'Методика оценки'!$E$442,IF((('ИД Свод'!G117/'ИД Свод'!G116)*100)&gt;='Методика оценки'!$H$443,'Методика оценки'!$E$443,'Методика оценки'!$E$442))))*$D$107</f>
        <v>1.0000000000000002</v>
      </c>
      <c r="I107" s="118">
        <f>(IF((('ИД Свод'!H117/'ИД Свод'!H116)*100)&lt;='Методика оценки'!$J$441,'Методика оценки'!$E$441,IF('Методика оценки'!$H$442&lt;=(('ИД Свод'!H117/'ИД Свод'!H116)*100)&lt;='Методика оценки'!$J$442,'Методика оценки'!$E$442,IF((('ИД Свод'!H117/'ИД Свод'!H116)*100)&gt;='Методика оценки'!$H$443,'Методика оценки'!$E$443,'Методика оценки'!$E$442))))*$D$107</f>
        <v>1.0000000000000002</v>
      </c>
      <c r="J107" s="118">
        <f>(IF((('ИД Свод'!I117/'ИД Свод'!I116)*100)&lt;='Методика оценки'!$J$441,'Методика оценки'!$E$441,IF('Методика оценки'!$H$442&lt;=(('ИД Свод'!I117/'ИД Свод'!I116)*100)&lt;='Методика оценки'!$J$442,'Методика оценки'!$E$442,IF((('ИД Свод'!I117/'ИД Свод'!I116)*100)&gt;='Методика оценки'!$H$443,'Методика оценки'!$E$443,'Методика оценки'!$E$442))))*$D$107</f>
        <v>1.0000000000000002</v>
      </c>
      <c r="K107" s="118">
        <f>(IF((('ИД Свод'!J117/'ИД Свод'!J116)*100)&lt;='Методика оценки'!$J$441,'Методика оценки'!$E$441,IF('Методика оценки'!$H$442&lt;=(('ИД Свод'!J117/'ИД Свод'!J116)*100)&lt;='Методика оценки'!$J$442,'Методика оценки'!$E$442,IF((('ИД Свод'!J117/'ИД Свод'!J116)*100)&gt;='Методика оценки'!$H$443,'Методика оценки'!$E$443,'Методика оценки'!$E$442))))*$D$107</f>
        <v>1.0000000000000002</v>
      </c>
      <c r="L107" s="118">
        <f>(IF((('ИД Свод'!K117/'ИД Свод'!K116)*100)&lt;='Методика оценки'!$J$441,'Методика оценки'!$E$441,IF('Методика оценки'!$H$442&lt;=(('ИД Свод'!K117/'ИД Свод'!K116)*100)&lt;='Методика оценки'!$J$442,'Методика оценки'!$E$442,IF((('ИД Свод'!K117/'ИД Свод'!K116)*100)&gt;='Методика оценки'!$H$443,'Методика оценки'!$E$443,'Методика оценки'!$E$442))))*$D$107</f>
        <v>1.0000000000000002</v>
      </c>
    </row>
    <row r="108" spans="1:12" ht="45">
      <c r="A108" s="65"/>
      <c r="B108" s="111" t="str">
        <f>'Методика оценки'!A444</f>
        <v>К7.10.</v>
      </c>
      <c r="C108" s="86" t="str">
        <f>'Методика оценки'!C444</f>
        <v>Доля выполненных на 100% показателей, характеризующих качество и объём предоставления услуги в рамках государственного (муниципального) задания (в общем объёме таких показателей)</v>
      </c>
      <c r="D108" s="165">
        <f>'Методика оценки'!D444*'Методика оценки'!D405</f>
        <v>1.0000000000000002E-2</v>
      </c>
      <c r="E108" s="118">
        <f>(IF('ИД Свод'!D118='Методика оценки'!$H$446,'Методика оценки'!$E$446,'Методика оценки'!$E$445))*$D$108</f>
        <v>0</v>
      </c>
      <c r="F108" s="118">
        <f>(IF('ИД Свод'!E118='Методика оценки'!$H$446,'Методика оценки'!$E$446,'Методика оценки'!$E$445))*$D$108</f>
        <v>0</v>
      </c>
      <c r="G108" s="118">
        <f>(IF('ИД Свод'!F118='Методика оценки'!$H$446,'Методика оценки'!$E$446,'Методика оценки'!$E$445))*$D$108</f>
        <v>0</v>
      </c>
      <c r="H108" s="118">
        <f>(IF('ИД Свод'!G118='Методика оценки'!$H$446,'Методика оценки'!$E$446,'Методика оценки'!$E$445))*$D$108</f>
        <v>1.0000000000000002</v>
      </c>
      <c r="I108" s="118">
        <f>(IF('ИД Свод'!H118='Методика оценки'!$H$446,'Методика оценки'!$E$446,'Методика оценки'!$E$445))*$D$108</f>
        <v>0</v>
      </c>
      <c r="J108" s="118">
        <f>(IF('ИД Свод'!I118='Методика оценки'!$H$446,'Методика оценки'!$E$446,'Методика оценки'!$E$445))*$D$108</f>
        <v>0</v>
      </c>
      <c r="K108" s="118">
        <f>(IF('ИД Свод'!J118='Методика оценки'!$H$446,'Методика оценки'!$E$446,'Методика оценки'!$E$445))*$D$108</f>
        <v>0</v>
      </c>
      <c r="L108" s="118">
        <f>(IF('ИД Свод'!K118='Методика оценки'!$H$446,'Методика оценки'!$E$446,'Методика оценки'!$E$445))*$D$108</f>
        <v>0</v>
      </c>
    </row>
    <row r="109" spans="1:12">
      <c r="A109" s="65"/>
      <c r="B109" s="111" t="str">
        <f>'Методика оценки'!A447</f>
        <v>К7.11.</v>
      </c>
      <c r="C109" s="86" t="str">
        <f>'Методика оценки'!C447</f>
        <v xml:space="preserve">Количество предписаний надзорных органов </v>
      </c>
      <c r="D109" s="165">
        <f>'Методика оценки'!D447*'Методика оценки'!D405</f>
        <v>1.0000000000000002E-2</v>
      </c>
      <c r="E109" s="118">
        <f>(IF('ИД Свод'!D119&lt;='Методика оценки'!$J$448,'Методика оценки'!$E$448,IF('Методика оценки'!$H$449&lt;='ИД Свод'!D119&lt;='Методика оценки'!$J$449,'Методика оценки'!$E$449,IF('ИД Свод'!D119&gt;='Методика оценки'!$H$450,'Методика оценки'!$E$450,'Методика оценки'!$E$449))))*$D$109</f>
        <v>0.50000000000000011</v>
      </c>
      <c r="F109" s="118">
        <f>(IF('ИД Свод'!E119&lt;='Методика оценки'!$J$448,'Методика оценки'!$E$448,IF('Методика оценки'!$H$449&lt;='ИД Свод'!E119&lt;='Методика оценки'!$J$449,'Методика оценки'!$E$449,IF('ИД Свод'!E119&gt;='Методика оценки'!$H$450,'Методика оценки'!$E$450,'Методика оценки'!$E$449))))*$D$109</f>
        <v>0.50000000000000011</v>
      </c>
      <c r="G109" s="118">
        <f>(IF('ИД Свод'!F119&lt;='Методика оценки'!$J$448,'Методика оценки'!$E$448,IF('Методика оценки'!$H$449&lt;='ИД Свод'!F119&lt;='Методика оценки'!$J$449,'Методика оценки'!$E$449,IF('ИД Свод'!F119&gt;='Методика оценки'!$H$450,'Методика оценки'!$E$450,'Методика оценки'!$E$449))))*$D$109</f>
        <v>0.50000000000000011</v>
      </c>
      <c r="H109" s="118">
        <f>(IF('ИД Свод'!G119&lt;='Методика оценки'!$J$448,'Методика оценки'!$E$448,IF('Методика оценки'!$H$449&lt;='ИД Свод'!G119&lt;='Методика оценки'!$J$449,'Методика оценки'!$E$449,IF('ИД Свод'!G119&gt;='Методика оценки'!$H$450,'Методика оценки'!$E$450,'Методика оценки'!$E$449))))*$D$109</f>
        <v>0.50000000000000011</v>
      </c>
      <c r="I109" s="118">
        <f>(IF('ИД Свод'!H119&lt;='Методика оценки'!$J$448,'Методика оценки'!$E$448,IF('Методика оценки'!$H$449&lt;='ИД Свод'!H119&lt;='Методика оценки'!$J$449,'Методика оценки'!$E$449,IF('ИД Свод'!H119&gt;='Методика оценки'!$H$450,'Методика оценки'!$E$450,'Методика оценки'!$E$449))))*$D$109</f>
        <v>1.0000000000000002</v>
      </c>
      <c r="J109" s="118">
        <f>(IF('ИД Свод'!I119&lt;='Методика оценки'!$J$448,'Методика оценки'!$E$448,IF('Методика оценки'!$H$449&lt;='ИД Свод'!I119&lt;='Методика оценки'!$J$449,'Методика оценки'!$E$449,IF('ИД Свод'!I119&gt;='Методика оценки'!$H$450,'Методика оценки'!$E$450,'Методика оценки'!$E$449))))*$D$109</f>
        <v>0.50000000000000011</v>
      </c>
      <c r="K109" s="118">
        <f>(IF('ИД Свод'!J119&lt;='Методика оценки'!$J$448,'Методика оценки'!$E$448,IF('Методика оценки'!$H$449&lt;='ИД Свод'!J119&lt;='Методика оценки'!$J$449,'Методика оценки'!$E$449,IF('ИД Свод'!J119&gt;='Методика оценки'!$H$450,'Методика оценки'!$E$450,'Методика оценки'!$E$449))))*$D$109</f>
        <v>1.0000000000000002</v>
      </c>
      <c r="L109" s="118">
        <f>(IF('ИД Свод'!K119&lt;='Методика оценки'!$J$448,'Методика оценки'!$E$448,IF('Методика оценки'!$H$449&lt;='ИД Свод'!K119&lt;='Методика оценки'!$J$449,'Методика оценки'!$E$449,IF('ИД Свод'!K119&gt;='Методика оценки'!$H$450,'Методика оценки'!$E$450,'Методика оценки'!$E$449))))*$D$109</f>
        <v>0.50000000000000011</v>
      </c>
    </row>
    <row r="110" spans="1:12" ht="30">
      <c r="A110" s="65"/>
      <c r="B110" s="111" t="str">
        <f>'Методика оценки'!A451</f>
        <v>К7.12.</v>
      </c>
      <c r="C110" s="86" t="str">
        <f>'Методика оценки'!C451</f>
        <v xml:space="preserve">Количество зарегистрированных  жалоб на деятельность ДОО со стороны родителей воспитанников </v>
      </c>
      <c r="D110" s="165">
        <f>'Методика оценки'!D451*'Методика оценки'!D405</f>
        <v>1.0000000000000002E-2</v>
      </c>
      <c r="E110" s="118">
        <f>(IF('ИД Свод'!D120&lt;='Методика оценки'!$J$452,'Методика оценки'!$E$452,IF('Методика оценки'!$H$453&lt;='ИД Свод'!D120&lt;='Методика оценки'!$J$453,'Методика оценки'!$E$453,IF('ИД Свод'!D120&gt;='Методика оценки'!$H$454,'Методика оценки'!$E$454,'Методика оценки'!$E$453))))*$D$110</f>
        <v>1.0000000000000002</v>
      </c>
      <c r="F110" s="118">
        <f>(IF('ИД Свод'!E120&lt;='Методика оценки'!$J$452,'Методика оценки'!$E$452,IF('Методика оценки'!$H$453&lt;='ИД Свод'!E120&lt;='Методика оценки'!$J$453,'Методика оценки'!$E$453,IF('ИД Свод'!E120&gt;='Методика оценки'!$H$454,'Методика оценки'!$E$454,'Методика оценки'!$E$453))))*$D$110</f>
        <v>1.0000000000000002</v>
      </c>
      <c r="G110" s="118">
        <f>(IF('ИД Свод'!F120&lt;='Методика оценки'!$J$452,'Методика оценки'!$E$452,IF('Методика оценки'!$H$453&lt;='ИД Свод'!F120&lt;='Методика оценки'!$J$453,'Методика оценки'!$E$453,IF('ИД Свод'!F120&gt;='Методика оценки'!$H$454,'Методика оценки'!$E$454,'Методика оценки'!$E$453))))*$D$110</f>
        <v>1.0000000000000002</v>
      </c>
      <c r="H110" s="118">
        <f>(IF('ИД Свод'!G120&lt;='Методика оценки'!$J$452,'Методика оценки'!$E$452,IF('Методика оценки'!$H$453&lt;='ИД Свод'!G120&lt;='Методика оценки'!$J$453,'Методика оценки'!$E$453,IF('ИД Свод'!G120&gt;='Методика оценки'!$H$454,'Методика оценки'!$E$454,'Методика оценки'!$E$453))))*$D$110</f>
        <v>1.0000000000000002</v>
      </c>
      <c r="I110" s="118">
        <f>(IF('ИД Свод'!H120&lt;='Методика оценки'!$J$452,'Методика оценки'!$E$452,IF('Методика оценки'!$H$453&lt;='ИД Свод'!H120&lt;='Методика оценки'!$J$453,'Методика оценки'!$E$453,IF('ИД Свод'!H120&gt;='Методика оценки'!$H$454,'Методика оценки'!$E$454,'Методика оценки'!$E$453))))*$D$110</f>
        <v>1.0000000000000002</v>
      </c>
      <c r="J110" s="118">
        <f>(IF('ИД Свод'!I120&lt;='Методика оценки'!$J$452,'Методика оценки'!$E$452,IF('Методика оценки'!$H$453&lt;='ИД Свод'!I120&lt;='Методика оценки'!$J$453,'Методика оценки'!$E$453,IF('ИД Свод'!I120&gt;='Методика оценки'!$H$454,'Методика оценки'!$E$454,'Методика оценки'!$E$453))))*$D$110</f>
        <v>1.0000000000000002</v>
      </c>
      <c r="K110" s="118">
        <f>(IF('ИД Свод'!J120&lt;='Методика оценки'!$J$452,'Методика оценки'!$E$452,IF('Методика оценки'!$H$453&lt;='ИД Свод'!J120&lt;='Методика оценки'!$J$453,'Методика оценки'!$E$453,IF('ИД Свод'!J120&gt;='Методика оценки'!$H$454,'Методика оценки'!$E$454,'Методика оценки'!$E$453))))*$D$110</f>
        <v>1.0000000000000002</v>
      </c>
      <c r="L110" s="118">
        <f>(IF('ИД Свод'!K120&lt;='Методика оценки'!$J$452,'Методика оценки'!$E$452,IF('Методика оценки'!$H$453&lt;='ИД Свод'!K120&lt;='Методика оценки'!$J$453,'Методика оценки'!$E$453,IF('ИД Свод'!K120&gt;='Методика оценки'!$H$454,'Методика оценки'!$E$454,'Методика оценки'!$E$453))))*$D$110</f>
        <v>1.0000000000000002</v>
      </c>
    </row>
    <row r="111" spans="1:12" s="156" customFormat="1">
      <c r="A111" s="152"/>
      <c r="B111" s="153"/>
      <c r="C111" s="154"/>
      <c r="D111" s="167"/>
      <c r="E111" s="157"/>
      <c r="F111" s="157"/>
      <c r="G111" s="157"/>
      <c r="H111" s="157"/>
      <c r="I111" s="157"/>
      <c r="J111" s="157"/>
      <c r="K111" s="157"/>
      <c r="L111" s="157"/>
    </row>
    <row r="112" spans="1:12" s="156" customFormat="1">
      <c r="A112" s="152"/>
      <c r="B112" s="153"/>
      <c r="C112" s="154"/>
      <c r="D112" s="167"/>
      <c r="E112" s="157"/>
      <c r="F112" s="157"/>
      <c r="G112" s="157"/>
      <c r="H112" s="157"/>
      <c r="I112" s="157"/>
      <c r="J112" s="157"/>
      <c r="K112" s="157"/>
      <c r="L112" s="157"/>
    </row>
    <row r="113" spans="1:12" s="156" customFormat="1">
      <c r="A113" s="152"/>
      <c r="B113" s="153"/>
      <c r="C113" s="154"/>
      <c r="D113" s="167"/>
      <c r="E113" s="157"/>
      <c r="F113" s="157"/>
      <c r="G113" s="157"/>
      <c r="H113" s="157"/>
      <c r="I113" s="157"/>
      <c r="J113" s="157"/>
      <c r="K113" s="157"/>
      <c r="L113" s="157"/>
    </row>
    <row r="114" spans="1:12" s="156" customFormat="1">
      <c r="A114" s="152"/>
      <c r="B114" s="153"/>
      <c r="C114" s="154"/>
      <c r="D114" s="167"/>
      <c r="E114" s="157"/>
      <c r="F114" s="157"/>
      <c r="G114" s="157"/>
      <c r="H114" s="157"/>
      <c r="I114" s="157"/>
      <c r="J114" s="157"/>
      <c r="K114" s="157"/>
      <c r="L114" s="157"/>
    </row>
    <row r="115" spans="1:12" s="156" customFormat="1">
      <c r="A115" s="152"/>
      <c r="B115" s="153"/>
      <c r="C115" s="154"/>
      <c r="D115" s="167"/>
      <c r="E115" s="157"/>
      <c r="F115" s="157"/>
      <c r="G115" s="157"/>
      <c r="H115" s="157"/>
      <c r="I115" s="157"/>
      <c r="J115" s="157"/>
      <c r="K115" s="157"/>
      <c r="L115" s="157"/>
    </row>
    <row r="116" spans="1:12" s="156" customFormat="1">
      <c r="A116" s="152"/>
      <c r="B116" s="153"/>
      <c r="C116" s="154"/>
      <c r="D116" s="167"/>
      <c r="E116" s="157"/>
      <c r="F116" s="157"/>
      <c r="G116" s="157"/>
      <c r="H116" s="157"/>
      <c r="I116" s="157"/>
      <c r="J116" s="157"/>
      <c r="K116" s="157"/>
      <c r="L116" s="157"/>
    </row>
    <row r="117" spans="1:12" s="156" customFormat="1">
      <c r="A117" s="152"/>
      <c r="B117" s="153"/>
      <c r="C117" s="154"/>
      <c r="D117" s="167"/>
      <c r="E117" s="157"/>
      <c r="F117" s="157"/>
      <c r="G117" s="157"/>
      <c r="H117" s="157"/>
      <c r="I117" s="157"/>
      <c r="J117" s="157"/>
      <c r="K117" s="157"/>
      <c r="L117" s="157"/>
    </row>
    <row r="118" spans="1:12" s="156" customFormat="1">
      <c r="A118" s="152"/>
      <c r="B118" s="153"/>
      <c r="C118" s="154"/>
      <c r="D118" s="167"/>
      <c r="E118" s="157"/>
      <c r="F118" s="157"/>
      <c r="G118" s="157"/>
      <c r="H118" s="157"/>
      <c r="I118" s="157"/>
      <c r="J118" s="157"/>
      <c r="K118" s="157"/>
      <c r="L118" s="157"/>
    </row>
    <row r="119" spans="1:12" s="156" customFormat="1">
      <c r="A119" s="152"/>
      <c r="B119" s="153"/>
      <c r="C119" s="154"/>
      <c r="D119" s="167"/>
      <c r="E119" s="157"/>
      <c r="F119" s="157"/>
      <c r="G119" s="157"/>
      <c r="H119" s="157"/>
      <c r="I119" s="157"/>
      <c r="J119" s="157"/>
      <c r="K119" s="157"/>
      <c r="L119" s="157"/>
    </row>
    <row r="120" spans="1:12" s="156" customFormat="1">
      <c r="A120" s="152"/>
      <c r="B120" s="153"/>
      <c r="C120" s="154"/>
      <c r="D120" s="167"/>
      <c r="E120" s="157"/>
      <c r="F120" s="157"/>
      <c r="G120" s="157"/>
      <c r="H120" s="157"/>
      <c r="I120" s="157"/>
      <c r="J120" s="157"/>
      <c r="K120" s="157"/>
      <c r="L120" s="157"/>
    </row>
    <row r="121" spans="1:12" s="156" customFormat="1">
      <c r="A121" s="152"/>
      <c r="B121" s="153"/>
      <c r="C121" s="154"/>
      <c r="D121" s="167"/>
      <c r="E121" s="157"/>
      <c r="F121" s="157"/>
      <c r="G121" s="157"/>
      <c r="H121" s="157"/>
      <c r="I121" s="157"/>
      <c r="J121" s="157"/>
      <c r="K121" s="157"/>
      <c r="L121" s="157"/>
    </row>
    <row r="122" spans="1:12" s="156" customFormat="1">
      <c r="A122" s="152"/>
      <c r="B122" s="153"/>
      <c r="C122" s="154"/>
      <c r="D122" s="167"/>
      <c r="E122" s="157"/>
      <c r="F122" s="157"/>
      <c r="G122" s="157"/>
      <c r="H122" s="157"/>
      <c r="I122" s="157"/>
      <c r="J122" s="157"/>
      <c r="K122" s="157"/>
      <c r="L122" s="157"/>
    </row>
    <row r="123" spans="1:12" s="156" customFormat="1">
      <c r="A123" s="152"/>
      <c r="B123" s="153"/>
      <c r="C123" s="154"/>
      <c r="D123" s="167"/>
      <c r="E123" s="157"/>
      <c r="F123" s="157"/>
      <c r="G123" s="157"/>
      <c r="H123" s="157"/>
      <c r="I123" s="157"/>
      <c r="J123" s="157"/>
      <c r="K123" s="157"/>
      <c r="L123" s="157"/>
    </row>
    <row r="124" spans="1:12" s="156" customFormat="1">
      <c r="A124" s="152"/>
      <c r="B124" s="153"/>
      <c r="C124" s="154"/>
      <c r="D124" s="167"/>
      <c r="E124" s="157"/>
      <c r="F124" s="157"/>
      <c r="G124" s="157"/>
      <c r="H124" s="157"/>
      <c r="I124" s="157"/>
      <c r="J124" s="157"/>
      <c r="K124" s="157"/>
      <c r="L124" s="157"/>
    </row>
    <row r="125" spans="1:12" s="156" customFormat="1">
      <c r="A125" s="152"/>
      <c r="B125" s="153"/>
      <c r="C125" s="154"/>
      <c r="D125" s="167"/>
      <c r="E125" s="157"/>
      <c r="F125" s="157"/>
      <c r="G125" s="157"/>
      <c r="H125" s="157"/>
      <c r="I125" s="157"/>
      <c r="J125" s="157"/>
      <c r="K125" s="157"/>
      <c r="L125" s="157"/>
    </row>
    <row r="126" spans="1:12" s="156" customFormat="1">
      <c r="A126" s="152"/>
      <c r="B126" s="153"/>
      <c r="C126" s="154"/>
      <c r="D126" s="167"/>
      <c r="E126" s="157"/>
      <c r="F126" s="157"/>
      <c r="G126" s="157"/>
      <c r="H126" s="157"/>
      <c r="I126" s="157"/>
      <c r="J126" s="157"/>
      <c r="K126" s="157"/>
      <c r="L126" s="157"/>
    </row>
    <row r="127" spans="1:12" s="156" customFormat="1">
      <c r="A127" s="152"/>
      <c r="B127" s="153"/>
      <c r="C127" s="154"/>
      <c r="D127" s="167"/>
      <c r="E127" s="157"/>
      <c r="F127" s="157"/>
      <c r="G127" s="157"/>
      <c r="H127" s="157"/>
      <c r="I127" s="157"/>
      <c r="J127" s="157"/>
      <c r="K127" s="157"/>
      <c r="L127" s="157"/>
    </row>
    <row r="128" spans="1:12" s="156" customFormat="1">
      <c r="A128" s="152"/>
      <c r="B128" s="153"/>
      <c r="C128" s="154"/>
      <c r="D128" s="167"/>
      <c r="E128" s="157"/>
      <c r="F128" s="157"/>
      <c r="G128" s="157"/>
      <c r="H128" s="157"/>
      <c r="I128" s="157"/>
      <c r="J128" s="157"/>
      <c r="K128" s="157"/>
      <c r="L128" s="157"/>
    </row>
    <row r="129" spans="1:12" s="156" customFormat="1">
      <c r="A129" s="152"/>
      <c r="B129" s="153"/>
      <c r="C129" s="154"/>
      <c r="D129" s="167"/>
      <c r="E129" s="157"/>
      <c r="F129" s="157"/>
      <c r="G129" s="157"/>
      <c r="H129" s="157"/>
      <c r="I129" s="157"/>
      <c r="J129" s="157"/>
      <c r="K129" s="157"/>
      <c r="L129" s="157"/>
    </row>
    <row r="130" spans="1:12" s="156" customFormat="1">
      <c r="A130" s="152"/>
      <c r="B130" s="153"/>
      <c r="C130" s="154"/>
      <c r="D130" s="167"/>
      <c r="E130" s="157"/>
      <c r="F130" s="157"/>
      <c r="G130" s="157"/>
      <c r="H130" s="157"/>
      <c r="I130" s="157"/>
      <c r="J130" s="157"/>
      <c r="K130" s="157"/>
      <c r="L130" s="157"/>
    </row>
    <row r="131" spans="1:12" s="156" customFormat="1">
      <c r="A131" s="152"/>
      <c r="B131" s="153"/>
      <c r="C131" s="154"/>
      <c r="D131" s="167"/>
      <c r="E131" s="157"/>
      <c r="F131" s="157"/>
      <c r="G131" s="157"/>
      <c r="H131" s="157"/>
      <c r="I131" s="157"/>
      <c r="J131" s="157"/>
      <c r="K131" s="157"/>
      <c r="L131" s="157"/>
    </row>
    <row r="132" spans="1:12" s="156" customFormat="1">
      <c r="A132" s="152"/>
      <c r="B132" s="153"/>
      <c r="C132" s="154"/>
      <c r="D132" s="167"/>
      <c r="E132" s="157"/>
      <c r="F132" s="157"/>
      <c r="G132" s="157"/>
      <c r="H132" s="157"/>
      <c r="I132" s="157"/>
      <c r="J132" s="157"/>
      <c r="K132" s="157"/>
      <c r="L132" s="157"/>
    </row>
    <row r="133" spans="1:12" s="156" customFormat="1">
      <c r="A133" s="152"/>
      <c r="B133" s="153"/>
      <c r="C133" s="154"/>
      <c r="D133" s="167"/>
      <c r="E133" s="157"/>
      <c r="F133" s="157"/>
      <c r="G133" s="157"/>
      <c r="H133" s="157"/>
      <c r="I133" s="157"/>
      <c r="J133" s="157"/>
      <c r="K133" s="157"/>
      <c r="L133" s="157"/>
    </row>
    <row r="134" spans="1:12" s="156" customFormat="1">
      <c r="A134" s="152"/>
      <c r="B134" s="153"/>
      <c r="C134" s="154"/>
      <c r="D134" s="167"/>
      <c r="E134" s="157"/>
      <c r="F134" s="157"/>
      <c r="G134" s="157"/>
      <c r="H134" s="157"/>
      <c r="I134" s="157"/>
      <c r="J134" s="157"/>
      <c r="K134" s="157"/>
      <c r="L134" s="157"/>
    </row>
    <row r="135" spans="1:12" s="156" customFormat="1">
      <c r="A135" s="152"/>
      <c r="B135" s="153"/>
      <c r="C135" s="154"/>
      <c r="D135" s="167"/>
      <c r="E135" s="157"/>
      <c r="F135" s="157"/>
      <c r="G135" s="157"/>
      <c r="H135" s="157"/>
      <c r="I135" s="157"/>
      <c r="J135" s="157"/>
      <c r="K135" s="157"/>
      <c r="L135" s="157"/>
    </row>
    <row r="136" spans="1:12" s="156" customFormat="1">
      <c r="A136" s="152"/>
      <c r="B136" s="153"/>
      <c r="C136" s="154"/>
      <c r="D136" s="167"/>
      <c r="E136" s="157"/>
      <c r="F136" s="157"/>
      <c r="G136" s="157"/>
      <c r="H136" s="157"/>
      <c r="I136" s="157"/>
      <c r="J136" s="157"/>
      <c r="K136" s="157"/>
      <c r="L136" s="157"/>
    </row>
    <row r="137" spans="1:12" s="156" customFormat="1">
      <c r="A137" s="152"/>
      <c r="B137" s="153"/>
      <c r="C137" s="154"/>
      <c r="D137" s="167"/>
      <c r="E137" s="157"/>
      <c r="F137" s="157"/>
      <c r="G137" s="157"/>
      <c r="H137" s="157"/>
      <c r="I137" s="157"/>
      <c r="J137" s="157"/>
      <c r="K137" s="157"/>
      <c r="L137" s="157"/>
    </row>
  </sheetData>
  <autoFilter ref="A4:D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theme="5" tint="-0.249977111117893"/>
    <outlinePr summaryBelow="0" summaryRight="0"/>
  </sheetPr>
  <dimension ref="A1:L137"/>
  <sheetViews>
    <sheetView zoomScale="70" zoomScaleNormal="70" workbookViewId="0">
      <selection activeCell="C129" sqref="C129"/>
    </sheetView>
  </sheetViews>
  <sheetFormatPr defaultColWidth="9.140625" defaultRowHeight="15" outlineLevelRow="1"/>
  <cols>
    <col min="1" max="1" width="7.7109375" style="62" customWidth="1"/>
    <col min="2" max="2" width="9.85546875" style="60" customWidth="1"/>
    <col min="3" max="3" width="76.85546875" style="132" customWidth="1"/>
    <col min="4" max="4" width="12.140625" style="76" customWidth="1"/>
    <col min="5" max="12" width="19.7109375" style="79" customWidth="1"/>
    <col min="13" max="16384" width="9.140625" style="61"/>
  </cols>
  <sheetData>
    <row r="1" spans="1:12" ht="20.25">
      <c r="A1" s="100" t="s">
        <v>684</v>
      </c>
      <c r="B1" s="63"/>
      <c r="C1" s="131"/>
      <c r="D1" s="125"/>
      <c r="E1" s="77"/>
      <c r="F1" s="77"/>
      <c r="G1" s="77"/>
      <c r="H1" s="77"/>
      <c r="I1" s="77"/>
      <c r="J1" s="77"/>
      <c r="K1" s="77"/>
      <c r="L1" s="77"/>
    </row>
    <row r="2" spans="1:12">
      <c r="D2" s="126"/>
    </row>
    <row r="3" spans="1:12" s="117" customFormat="1" ht="57">
      <c r="A3" s="103" t="s">
        <v>0</v>
      </c>
      <c r="B3" s="102" t="s">
        <v>18</v>
      </c>
      <c r="C3" s="102" t="s">
        <v>24</v>
      </c>
      <c r="D3" s="102" t="s">
        <v>25</v>
      </c>
      <c r="E3" s="120" t="str">
        <f>'ИД Свод'!D3</f>
        <v>МБДОУ «Детский сад № 1 «Ангелочки» с. Ножай-Юрт»</v>
      </c>
      <c r="F3" s="120" t="str">
        <f>'ИД Свод'!E3</f>
        <v>МБДОУ «Детский сад № 2 «Солнышко» с. Ножай-Юрт»</v>
      </c>
      <c r="G3" s="120" t="str">
        <f>'ИД Свод'!F3</f>
        <v>МБДОУ «Детский сад с. Аллерой»</v>
      </c>
      <c r="H3" s="120" t="str">
        <f>'ИД Свод'!G3</f>
        <v>МБДОУ «Детский сад «Ласточки» с. Галайты»</v>
      </c>
      <c r="I3" s="120" t="str">
        <f>'ИД Свод'!H3</f>
        <v>МБДОУ «Детский сад с. Зандак»</v>
      </c>
      <c r="J3" s="120" t="str">
        <f>'ИД Свод'!I3</f>
        <v>МБДОУ «Детский сад «Солнышко» с. Саясан»</v>
      </c>
      <c r="K3" s="120" t="str">
        <f>'ИД Свод'!J3</f>
        <v>МБДОУ «Детский сад «Теремок» с. Мескеты»</v>
      </c>
      <c r="L3" s="120" t="str">
        <f>'ИД Свод'!K3</f>
        <v>МБДОУ «Детский сад «Малышка» с. Энгеной»</v>
      </c>
    </row>
    <row r="4" spans="1:12" collapsed="1">
      <c r="A4" s="8"/>
      <c r="B4" s="59"/>
      <c r="C4" s="133"/>
      <c r="D4" s="121"/>
      <c r="E4" s="84"/>
      <c r="F4" s="84"/>
      <c r="G4" s="84"/>
      <c r="H4" s="84"/>
      <c r="I4" s="84"/>
      <c r="J4" s="84"/>
      <c r="K4" s="84"/>
      <c r="L4" s="84"/>
    </row>
    <row r="5" spans="1:12" ht="30" hidden="1" outlineLevel="1">
      <c r="A5" s="8"/>
      <c r="B5" s="59" t="s">
        <v>19</v>
      </c>
      <c r="C5" s="133"/>
      <c r="D5" s="150"/>
      <c r="E5" s="151">
        <f t="shared" ref="E5:L5" si="0">E6+E19+E25+E42+E71+E76+E98</f>
        <v>428.13</v>
      </c>
      <c r="F5" s="151">
        <f t="shared" si="0"/>
        <v>408.72999999999996</v>
      </c>
      <c r="G5" s="151">
        <f t="shared" si="0"/>
        <v>428.83</v>
      </c>
      <c r="H5" s="151">
        <f t="shared" si="0"/>
        <v>438.22999999999996</v>
      </c>
      <c r="I5" s="151">
        <f t="shared" si="0"/>
        <v>366</v>
      </c>
      <c r="J5" s="151">
        <f t="shared" si="0"/>
        <v>392.49</v>
      </c>
      <c r="K5" s="151">
        <f t="shared" si="0"/>
        <v>272</v>
      </c>
      <c r="L5" s="151">
        <f t="shared" si="0"/>
        <v>429.49</v>
      </c>
    </row>
    <row r="6" spans="1:12" collapsed="1">
      <c r="A6" s="64"/>
      <c r="B6" s="107" t="str">
        <f>'Методика оценки'!A6</f>
        <v>К1</v>
      </c>
      <c r="C6" s="107" t="str">
        <f>'Методика оценки'!B6</f>
        <v>Группа критериев 1. Качество образовательного процесса</v>
      </c>
      <c r="D6" s="122">
        <v>1</v>
      </c>
      <c r="E6" s="178">
        <f t="shared" ref="E6:L6" si="1">SUM(E7:E18)*$D$6</f>
        <v>65</v>
      </c>
      <c r="F6" s="178">
        <f t="shared" si="1"/>
        <v>49</v>
      </c>
      <c r="G6" s="178">
        <f t="shared" si="1"/>
        <v>56.5</v>
      </c>
      <c r="H6" s="178">
        <f t="shared" si="1"/>
        <v>45</v>
      </c>
      <c r="I6" s="178">
        <f t="shared" si="1"/>
        <v>60</v>
      </c>
      <c r="J6" s="178">
        <f t="shared" si="1"/>
        <v>50</v>
      </c>
      <c r="K6" s="178">
        <f t="shared" si="1"/>
        <v>15</v>
      </c>
      <c r="L6" s="178">
        <f t="shared" si="1"/>
        <v>25</v>
      </c>
    </row>
    <row r="7" spans="1:12" ht="30" hidden="1" outlineLevel="1">
      <c r="A7" s="2"/>
      <c r="B7" s="91" t="str">
        <f>'Методика оценки'!A7</f>
        <v>К1.1.</v>
      </c>
      <c r="C7" s="90" t="str">
        <f>'Методика оценки'!C7</f>
        <v>Наличие воспитанников, ставших победителями муниципальных, региональных, всероссийских или международных массовых мероприятий в отчетном году</v>
      </c>
      <c r="D7" s="123">
        <f>'Методика оценки'!D7</f>
        <v>0.05</v>
      </c>
      <c r="E7" s="118">
        <f>(IF('ИД Свод'!D5='Методика оценки'!$H$8,'Методика оценки'!$E$8,IF('ИД Свод'!D5='Методика оценки'!$H$9,'Методика оценки'!$E$9,IF('ИД Свод'!D5='Методика оценки'!$H$10,'Методика оценки'!$E$10,'Методика оценки'!$E$11))))*$D$7</f>
        <v>0</v>
      </c>
      <c r="F7" s="118">
        <f>(IF('ИД Свод'!E5='Методика оценки'!$H$8,'Методика оценки'!$E$8,IF('ИД Свод'!E5='Методика оценки'!$H$9,'Методика оценки'!$E$9,IF('ИД Свод'!E5='Методика оценки'!$H$10,'Методика оценки'!$E$10,'Методика оценки'!$E$11))))*$D$7</f>
        <v>4</v>
      </c>
      <c r="G7" s="118">
        <f>(IF('ИД Свод'!F5='Методика оценки'!$H$8,'Методика оценки'!$E$8,IF('ИД Свод'!F5='Методика оценки'!$H$9,'Методика оценки'!$E$9,IF('ИД Свод'!F5='Методика оценки'!$H$10,'Методика оценки'!$E$10,'Методика оценки'!$E$11))))*$D$7</f>
        <v>4</v>
      </c>
      <c r="H7" s="118">
        <f>(IF('ИД Свод'!G5='Методика оценки'!$H$8,'Методика оценки'!$E$8,IF('ИД Свод'!G5='Методика оценки'!$H$9,'Методика оценки'!$E$9,IF('ИД Свод'!G5='Методика оценки'!$H$10,'Методика оценки'!$E$10,'Методика оценки'!$E$11))))*$D$7</f>
        <v>0</v>
      </c>
      <c r="I7" s="118">
        <f>(IF('ИД Свод'!H5='Методика оценки'!$H$8,'Методика оценки'!$E$8,IF('ИД Свод'!H5='Методика оценки'!$H$9,'Методика оценки'!$E$9,IF('ИД Свод'!H5='Методика оценки'!$H$10,'Методика оценки'!$E$10,'Методика оценки'!$E$11))))*$D$7</f>
        <v>0</v>
      </c>
      <c r="J7" s="118">
        <f>(IF('ИД Свод'!I5='Методика оценки'!$H$8,'Методика оценки'!$E$8,IF('ИД Свод'!I5='Методика оценки'!$H$9,'Методика оценки'!$E$9,IF('ИД Свод'!I5='Методика оценки'!$H$10,'Методика оценки'!$E$10,'Методика оценки'!$E$11))))*$D$7</f>
        <v>0</v>
      </c>
      <c r="K7" s="118">
        <f>(IF('ИД Свод'!J5='Методика оценки'!$H$8,'Методика оценки'!$E$8,IF('ИД Свод'!J5='Методика оценки'!$H$9,'Методика оценки'!$E$9,IF('ИД Свод'!J5='Методика оценки'!$H$10,'Методика оценки'!$E$10,'Методика оценки'!$E$11))))*$D$7</f>
        <v>0</v>
      </c>
      <c r="L7" s="118">
        <f>(IF('ИД Свод'!K5='Методика оценки'!$H$8,'Методика оценки'!$E$8,IF('ИД Свод'!K5='Методика оценки'!$H$9,'Методика оценки'!$E$9,IF('ИД Свод'!K5='Методика оценки'!$H$10,'Методика оценки'!$E$10,'Методика оценки'!$E$11))))*$D$7</f>
        <v>0</v>
      </c>
    </row>
    <row r="8" spans="1:12" hidden="1" outlineLevel="1">
      <c r="A8" s="2"/>
      <c r="B8" s="91" t="str">
        <f>'Методика оценки'!A12</f>
        <v>К1.2.</v>
      </c>
      <c r="C8" s="90" t="str">
        <f>'Методика оценки'!C12</f>
        <v xml:space="preserve">Наличие бесплатного дополнительного образования в ДОО в отчетном году
</v>
      </c>
      <c r="D8" s="123">
        <f>'Методика оценки'!D12</f>
        <v>0.1</v>
      </c>
      <c r="E8" s="118">
        <f>(IF('ИД Свод'!D6='Методика оценки'!$H$13,'Методика оценки'!$E$13,IF('ИД Свод'!D6='Методика оценки'!$H$14,'Методика оценки'!$E$14,'Методика оценки'!$E$13)))*$D$8</f>
        <v>0</v>
      </c>
      <c r="F8" s="118">
        <f>(IF('ИД Свод'!E6='Методика оценки'!$H$13,'Методика оценки'!$E$13,IF('ИД Свод'!E6='Методика оценки'!$H$14,'Методика оценки'!$E$14,'Методика оценки'!$E$13)))*$D$8</f>
        <v>0</v>
      </c>
      <c r="G8" s="118">
        <f>(IF('ИД Свод'!F6='Методика оценки'!$H$13,'Методика оценки'!$E$13,IF('ИД Свод'!F6='Методика оценки'!$H$14,'Методика оценки'!$E$14,'Методика оценки'!$E$13)))*$D$8</f>
        <v>0</v>
      </c>
      <c r="H8" s="118">
        <f>(IF('ИД Свод'!G6='Методика оценки'!$H$13,'Методика оценки'!$E$13,IF('ИД Свод'!G6='Методика оценки'!$H$14,'Методика оценки'!$E$14,'Методика оценки'!$E$13)))*$D$8</f>
        <v>0</v>
      </c>
      <c r="I8" s="118">
        <f>(IF('ИД Свод'!H6='Методика оценки'!$H$13,'Методика оценки'!$E$13,IF('ИД Свод'!H6='Методика оценки'!$H$14,'Методика оценки'!$E$14,'Методика оценки'!$E$13)))*$D$8</f>
        <v>0</v>
      </c>
      <c r="J8" s="118">
        <f>(IF('ИД Свод'!I6='Методика оценки'!$H$13,'Методика оценки'!$E$13,IF('ИД Свод'!I6='Методика оценки'!$H$14,'Методика оценки'!$E$14,'Методика оценки'!$E$13)))*$D$8</f>
        <v>0</v>
      </c>
      <c r="K8" s="118">
        <f>(IF('ИД Свод'!J6='Методика оценки'!$H$13,'Методика оценки'!$E$13,IF('ИД Свод'!J6='Методика оценки'!$H$14,'Методика оценки'!$E$14,'Методика оценки'!$E$13)))*$D$8</f>
        <v>0</v>
      </c>
      <c r="L8" s="118">
        <f>(IF('ИД Свод'!K6='Методика оценки'!$H$13,'Методика оценки'!$E$13,IF('ИД Свод'!K6='Методика оценки'!$H$14,'Методика оценки'!$E$14,'Методика оценки'!$E$13)))*$D$8</f>
        <v>0</v>
      </c>
    </row>
    <row r="9" spans="1:12" ht="30" hidden="1" outlineLevel="1">
      <c r="A9" s="2"/>
      <c r="B9" s="91" t="str">
        <f>'Методика оценки'!A15</f>
        <v>К1.3.</v>
      </c>
      <c r="C9" s="90" t="str">
        <f>'Методика оценки'!C15</f>
        <v>Количество разновидностей бесплатных кружков и секций в ДОО в отчетном году</v>
      </c>
      <c r="D9" s="123">
        <f>'Методика оценки'!D15</f>
        <v>0.05</v>
      </c>
      <c r="E9" s="179">
        <f>(IF('ИД Свод'!D7&lt;='Методика оценки'!$J$16,'Методика оценки'!$E$16,IF('Методика оценки'!$H$17&lt;='ИД Свод'!D7&lt;='Методика оценки'!$J$17,'Методика оценки'!$E$17,IF('ИД Свод'!D7&gt;='Методика оценки'!$H$18,'Методика оценки'!$E$18,'Методика оценки'!$E$17))))*$D$9</f>
        <v>0</v>
      </c>
      <c r="F9" s="179">
        <f>(IF('ИД Свод'!E7&lt;='Методика оценки'!$J$16,'Методика оценки'!$E$16,IF('Методика оценки'!$H$17&lt;='ИД Свод'!E7&lt;='Методика оценки'!$J$17,'Методика оценки'!$E$17,IF('ИД Свод'!E7&gt;='Методика оценки'!$H$18,'Методика оценки'!$E$18,'Методика оценки'!$E$17))))*$D$9</f>
        <v>0</v>
      </c>
      <c r="G9" s="179">
        <f>(IF('ИД Свод'!F7&lt;='Методика оценки'!$J$16,'Методика оценки'!$E$16,IF('Методика оценки'!$H$17&lt;='ИД Свод'!F7&lt;='Методика оценки'!$J$17,'Методика оценки'!$E$17,IF('ИД Свод'!F7&gt;='Методика оценки'!$H$18,'Методика оценки'!$E$18,'Методика оценки'!$E$17))))*$D$9</f>
        <v>0</v>
      </c>
      <c r="H9" s="179">
        <f>(IF('ИД Свод'!G7&lt;='Методика оценки'!$J$16,'Методика оценки'!$E$16,IF('Методика оценки'!$H$17&lt;='ИД Свод'!G7&lt;='Методика оценки'!$J$17,'Методика оценки'!$E$17,IF('ИД Свод'!G7&gt;='Методика оценки'!$H$18,'Методика оценки'!$E$18,'Методика оценки'!$E$17))))*$D$9</f>
        <v>0</v>
      </c>
      <c r="I9" s="179">
        <f>(IF('ИД Свод'!H7&lt;='Методика оценки'!$J$16,'Методика оценки'!$E$16,IF('Методика оценки'!$H$17&lt;='ИД Свод'!H7&lt;='Методика оценки'!$J$17,'Методика оценки'!$E$17,IF('ИД Свод'!H7&gt;='Методика оценки'!$H$18,'Методика оценки'!$E$18,'Методика оценки'!$E$17))))*$D$9</f>
        <v>0</v>
      </c>
      <c r="J9" s="179">
        <f>(IF('ИД Свод'!I7&lt;='Методика оценки'!$J$16,'Методика оценки'!$E$16,IF('Методика оценки'!$H$17&lt;='ИД Свод'!I7&lt;='Методика оценки'!$J$17,'Методика оценки'!$E$17,IF('ИД Свод'!I7&gt;='Методика оценки'!$H$18,'Методика оценки'!$E$18,'Методика оценки'!$E$17))))*$D$9</f>
        <v>0</v>
      </c>
      <c r="K9" s="179">
        <f>(IF('ИД Свод'!J7&lt;='Методика оценки'!$J$16,'Методика оценки'!$E$16,IF('Методика оценки'!$H$17&lt;='ИД Свод'!J7&lt;='Методика оценки'!$J$17,'Методика оценки'!$E$17,IF('ИД Свод'!J7&gt;='Методика оценки'!$H$18,'Методика оценки'!$E$18,'Методика оценки'!$E$17))))*$D$9</f>
        <v>0</v>
      </c>
      <c r="L9" s="179">
        <f>(IF('ИД Свод'!K7&lt;='Методика оценки'!$J$16,'Методика оценки'!$E$16,IF('Методика оценки'!$H$17&lt;='ИД Свод'!K7&lt;='Методика оценки'!$J$17,'Методика оценки'!$E$17,IF('ИД Свод'!K7&gt;='Методика оценки'!$H$18,'Методика оценки'!$E$18,'Методика оценки'!$E$17))))*$D$9</f>
        <v>0</v>
      </c>
    </row>
    <row r="10" spans="1:12" ht="30" hidden="1" outlineLevel="1">
      <c r="A10" s="2"/>
      <c r="B10" s="91" t="str">
        <f>'Методика оценки'!A22</f>
        <v>К1.4.</v>
      </c>
      <c r="C10" s="90" t="str">
        <f>'Методика оценки'!C22</f>
        <v xml:space="preserve">Доля воспитанников, получающих дополнительное образование бесплатно (в общем числе воспитанников) в отчетном году
</v>
      </c>
      <c r="D10" s="123">
        <f>'Методика оценки'!D22</f>
        <v>0.1</v>
      </c>
      <c r="E10" s="179">
        <f>IF('ИД Свод'!D9=0,0,(IF(('ИД Свод'!D8/'ИД Свод'!D9)*100&lt;='Методика оценки'!$J$24,'Методика оценки'!$E$24,IF('Методика оценки'!$H$25&lt;=('ИД Свод'!D8/'ИД Свод'!D9)*100&lt;='Методика оценки'!$J$25,'Методика оценки'!$E$25,IF(('ИД Свод'!D8/'ИД Свод'!D9)*100&gt;='Методика оценки'!$H$26,'Методика оценки'!$E$26,'Методика оценки'!$E$25))))*$D$10)</f>
        <v>0</v>
      </c>
      <c r="F10" s="179">
        <f>IF('ИД Свод'!E9=0,0,(IF(('ИД Свод'!E8/'ИД Свод'!E9)*100&lt;='Методика оценки'!$J$24,'Методика оценки'!$E$24,IF('Методика оценки'!$H$25&lt;=('ИД Свод'!E8/'ИД Свод'!E9)*100&lt;='Методика оценки'!$J$25,'Методика оценки'!$E$25,IF(('ИД Свод'!E8/'ИД Свод'!E9)*100&gt;='Методика оценки'!$H$26,'Методика оценки'!$E$26,'Методика оценки'!$E$25))))*$D$10)</f>
        <v>0</v>
      </c>
      <c r="G10" s="179">
        <f>IF('ИД Свод'!F9=0,0,(IF(('ИД Свод'!F8/'ИД Свод'!F9)*100&lt;='Методика оценки'!$J$24,'Методика оценки'!$E$24,IF('Методика оценки'!$H$25&lt;=('ИД Свод'!F8/'ИД Свод'!F9)*100&lt;='Методика оценки'!$J$25,'Методика оценки'!$E$25,IF(('ИД Свод'!F8/'ИД Свод'!F9)*100&gt;='Методика оценки'!$H$26,'Методика оценки'!$E$26,'Методика оценки'!$E$25))))*$D$10)</f>
        <v>0</v>
      </c>
      <c r="H10" s="179">
        <f>IF('ИД Свод'!G9=0,0,(IF(('ИД Свод'!G8/'ИД Свод'!G9)*100&lt;='Методика оценки'!$J$24,'Методика оценки'!$E$24,IF('Методика оценки'!$H$25&lt;=('ИД Свод'!G8/'ИД Свод'!G9)*100&lt;='Методика оценки'!$J$25,'Методика оценки'!$E$25,IF(('ИД Свод'!G8/'ИД Свод'!G9)*100&gt;='Методика оценки'!$H$26,'Методика оценки'!$E$26,'Методика оценки'!$E$25))))*$D$10)</f>
        <v>0</v>
      </c>
      <c r="I10" s="179">
        <f>IF('ИД Свод'!H9=0,0,(IF(('ИД Свод'!H8/'ИД Свод'!H9)*100&lt;='Методика оценки'!$J$24,'Методика оценки'!$E$24,IF('Методика оценки'!$H$25&lt;=('ИД Свод'!H8/'ИД Свод'!H9)*100&lt;='Методика оценки'!$J$25,'Методика оценки'!$E$25,IF(('ИД Свод'!H8/'ИД Свод'!H9)*100&gt;='Методика оценки'!$H$26,'Методика оценки'!$E$26,'Методика оценки'!$E$25))))*$D$10)</f>
        <v>0</v>
      </c>
      <c r="J10" s="179">
        <f>IF('ИД Свод'!I9=0,0,(IF(('ИД Свод'!I8/'ИД Свод'!I9)*100&lt;='Методика оценки'!$J$24,'Методика оценки'!$E$24,IF('Методика оценки'!$H$25&lt;=('ИД Свод'!I8/'ИД Свод'!I9)*100&lt;='Методика оценки'!$J$25,'Методика оценки'!$E$25,IF(('ИД Свод'!I8/'ИД Свод'!I9)*100&gt;='Методика оценки'!$H$26,'Методика оценки'!$E$26,'Методика оценки'!$E$25))))*$D$10)</f>
        <v>0</v>
      </c>
      <c r="K10" s="179">
        <f>IF('ИД Свод'!J9=0,0,(IF(('ИД Свод'!J8/'ИД Свод'!J9)*100&lt;='Методика оценки'!$J$24,'Методика оценки'!$E$24,IF('Методика оценки'!$H$25&lt;=('ИД Свод'!J8/'ИД Свод'!J9)*100&lt;='Методика оценки'!$J$25,'Методика оценки'!$E$25,IF(('ИД Свод'!J8/'ИД Свод'!J9)*100&gt;='Методика оценки'!$H$26,'Методика оценки'!$E$26,'Методика оценки'!$E$25))))*$D$10)</f>
        <v>0</v>
      </c>
      <c r="L10" s="179">
        <f>IF('ИД Свод'!K9=0,0,(IF(('ИД Свод'!K8/'ИД Свод'!K9)*100&lt;='Методика оценки'!$J$24,'Методика оценки'!$E$24,IF('Методика оценки'!$H$25&lt;=('ИД Свод'!K8/'ИД Свод'!K9)*100&lt;='Методика оценки'!$J$25,'Методика оценки'!$E$25,IF(('ИД Свод'!K8/'ИД Свод'!K9)*100&gt;='Методика оценки'!$H$26,'Методика оценки'!$E$26,'Методика оценки'!$E$25))))*$D$10)</f>
        <v>0</v>
      </c>
    </row>
    <row r="11" spans="1:12" ht="30" hidden="1" outlineLevel="1">
      <c r="A11" s="2"/>
      <c r="B11" s="91" t="str">
        <f>'Методика оценки'!A35</f>
        <v>К1.5</v>
      </c>
      <c r="C11" s="90" t="str">
        <f>'Методика оценки'!C35</f>
        <v>Количество проведенных в ДОО конкурсов, выставок, открытых уроков, демонстрирующих достижения воспитанников, в отчетном году</v>
      </c>
      <c r="D11" s="123">
        <f>'Методика оценки'!D35</f>
        <v>0.05</v>
      </c>
      <c r="E11" s="179">
        <f>(IF('ИД Свод'!D10&lt;='Методика оценки'!$J$36,'Методика оценки'!$E$36,IF('Методика оценки'!$H$37&lt;='ИД Свод'!D10&lt;='Методика оценки'!$J$37,'Методика оценки'!$E$37,IF('ИД Свод'!D10&gt;='Методика оценки'!$H$38,'Методика оценки'!$E$38,'Методика оценки'!$E$37))))*$D$11</f>
        <v>5</v>
      </c>
      <c r="F11" s="179">
        <f>(IF('ИД Свод'!E10&lt;='Методика оценки'!$J$36,'Методика оценки'!$E$36,IF('Методика оценки'!$H$37&lt;='ИД Свод'!E10&lt;='Методика оценки'!$J$37,'Методика оценки'!$E$37,IF('ИД Свод'!E10&gt;='Методика оценки'!$H$38,'Методика оценки'!$E$38,'Методика оценки'!$E$37))))*$D$11</f>
        <v>5</v>
      </c>
      <c r="G11" s="179">
        <f>(IF('ИД Свод'!F10&lt;='Методика оценки'!$J$36,'Методика оценки'!$E$36,IF('Методика оценки'!$H$37&lt;='ИД Свод'!F10&lt;='Методика оценки'!$J$37,'Методика оценки'!$E$37,IF('ИД Свод'!F10&gt;='Методика оценки'!$H$38,'Методика оценки'!$E$38,'Методика оценки'!$E$37))))*$D$11</f>
        <v>2.5</v>
      </c>
      <c r="H11" s="179">
        <f>(IF('ИД Свод'!G10&lt;='Методика оценки'!$J$36,'Методика оценки'!$E$36,IF('Методика оценки'!$H$37&lt;='ИД Свод'!G10&lt;='Методика оценки'!$J$37,'Методика оценки'!$E$37,IF('ИД Свод'!G10&gt;='Методика оценки'!$H$38,'Методика оценки'!$E$38,'Методика оценки'!$E$37))))*$D$11</f>
        <v>5</v>
      </c>
      <c r="I11" s="179">
        <f>(IF('ИД Свод'!H10&lt;='Методика оценки'!$J$36,'Методика оценки'!$E$36,IF('Методика оценки'!$H$37&lt;='ИД Свод'!H10&lt;='Методика оценки'!$J$37,'Методика оценки'!$E$37,IF('ИД Свод'!H10&gt;='Методика оценки'!$H$38,'Методика оценки'!$E$38,'Методика оценки'!$E$37))))*$D$11</f>
        <v>5</v>
      </c>
      <c r="J11" s="179">
        <f>(IF('ИД Свод'!I10&lt;='Методика оценки'!$J$36,'Методика оценки'!$E$36,IF('Методика оценки'!$H$37&lt;='ИД Свод'!I10&lt;='Методика оценки'!$J$37,'Методика оценки'!$E$37,IF('ИД Свод'!I10&gt;='Методика оценки'!$H$38,'Методика оценки'!$E$38,'Методика оценки'!$E$37))))*$D$11</f>
        <v>5</v>
      </c>
      <c r="K11" s="179">
        <f>(IF('ИД Свод'!J10&lt;='Методика оценки'!$J$36,'Методика оценки'!$E$36,IF('Методика оценки'!$H$37&lt;='ИД Свод'!J10&lt;='Методика оценки'!$J$37,'Методика оценки'!$E$37,IF('ИД Свод'!J10&gt;='Методика оценки'!$H$38,'Методика оценки'!$E$38,'Методика оценки'!$E$37))))*$D$11</f>
        <v>0</v>
      </c>
      <c r="L11" s="179">
        <f>(IF('ИД Свод'!K10&lt;='Методика оценки'!$J$36,'Методика оценки'!$E$36,IF('Методика оценки'!$H$37&lt;='ИД Свод'!K10&lt;='Методика оценки'!$J$37,'Методика оценки'!$E$37,IF('ИД Свод'!K10&gt;='Методика оценки'!$H$38,'Методика оценки'!$E$38,'Методика оценки'!$E$37))))*$D$11</f>
        <v>0</v>
      </c>
    </row>
    <row r="12" spans="1:12" ht="30" hidden="1" outlineLevel="1">
      <c r="A12" s="2"/>
      <c r="B12" s="91" t="str">
        <f>'Методика оценки'!A39</f>
        <v>К1.6</v>
      </c>
      <c r="C12" s="90" t="str">
        <f>'Методика оценки'!C39</f>
        <v>Количество познавательных мероприятий, проведенных ДОО совместно с родителями воспитанников, в отчетном году</v>
      </c>
      <c r="D12" s="123">
        <f>'Методика оценки'!D39</f>
        <v>0.1</v>
      </c>
      <c r="E12" s="179">
        <f>(IF('ИД Свод'!D11&lt;='Методика оценки'!$J$40,'Методика оценки'!$E$40,IF('Методика оценки'!$H$41&lt;='ИД Свод'!D11&lt;='Методика оценки'!$J$41,'Методика оценки'!$E$41,IF('ИД Свод'!D11&gt;='Методика оценки'!$H$42,'Методика оценки'!$E$42,'Методика оценки'!$E$41))))*$D$12</f>
        <v>10</v>
      </c>
      <c r="F12" s="179">
        <f>(IF('ИД Свод'!E11&lt;='Методика оценки'!$J$40,'Методика оценки'!$E$40,IF('Методика оценки'!$H$41&lt;='ИД Свод'!E11&lt;='Методика оценки'!$J$41,'Методика оценки'!$E$41,IF('ИД Свод'!E11&gt;='Методика оценки'!$H$42,'Методика оценки'!$E$42,'Методика оценки'!$E$41))))*$D$12</f>
        <v>5</v>
      </c>
      <c r="G12" s="179">
        <f>(IF('ИД Свод'!F11&lt;='Методика оценки'!$J$40,'Методика оценки'!$E$40,IF('Методика оценки'!$H$41&lt;='ИД Свод'!F11&lt;='Методика оценки'!$J$41,'Методика оценки'!$E$41,IF('ИД Свод'!F11&gt;='Методика оценки'!$H$42,'Методика оценки'!$E$42,'Методика оценки'!$E$41))))*$D$12</f>
        <v>5</v>
      </c>
      <c r="H12" s="179">
        <f>(IF('ИД Свод'!G11&lt;='Методика оценки'!$J$40,'Методика оценки'!$E$40,IF('Методика оценки'!$H$41&lt;='ИД Свод'!G11&lt;='Методика оценки'!$J$41,'Методика оценки'!$E$41,IF('ИД Свод'!G11&gt;='Методика оценки'!$H$42,'Методика оценки'!$E$42,'Методика оценки'!$E$41))))*$D$12</f>
        <v>10</v>
      </c>
      <c r="I12" s="179">
        <f>(IF('ИД Свод'!H11&lt;='Методика оценки'!$J$40,'Методика оценки'!$E$40,IF('Методика оценки'!$H$41&lt;='ИД Свод'!H11&lt;='Методика оценки'!$J$41,'Методика оценки'!$E$41,IF('ИД Свод'!H11&gt;='Методика оценки'!$H$42,'Методика оценки'!$E$42,'Методика оценки'!$E$41))))*$D$12</f>
        <v>10</v>
      </c>
      <c r="J12" s="179">
        <f>(IF('ИД Свод'!I11&lt;='Методика оценки'!$J$40,'Методика оценки'!$E$40,IF('Методика оценки'!$H$41&lt;='ИД Свод'!I11&lt;='Методика оценки'!$J$41,'Методика оценки'!$E$41,IF('ИД Свод'!I11&gt;='Методика оценки'!$H$42,'Методика оценки'!$E$42,'Методика оценки'!$E$41))))*$D$12</f>
        <v>5</v>
      </c>
      <c r="K12" s="179">
        <f>(IF('ИД Свод'!J11&lt;='Методика оценки'!$J$40,'Методика оценки'!$E$40,IF('Методика оценки'!$H$41&lt;='ИД Свод'!J11&lt;='Методика оценки'!$J$41,'Методика оценки'!$E$41,IF('ИД Свод'!J11&gt;='Методика оценки'!$H$42,'Методика оценки'!$E$42,'Методика оценки'!$E$41))))*$D$12</f>
        <v>5</v>
      </c>
      <c r="L12" s="179">
        <f>(IF('ИД Свод'!K11&lt;='Методика оценки'!$J$40,'Методика оценки'!$E$40,IF('Методика оценки'!$H$41&lt;='ИД Свод'!K11&lt;='Методика оценки'!$J$41,'Методика оценки'!$E$41,IF('ИД Свод'!K11&gt;='Методика оценки'!$H$42,'Методика оценки'!$E$42,'Методика оценки'!$E$41))))*$D$12</f>
        <v>0</v>
      </c>
    </row>
    <row r="13" spans="1:12" ht="30" hidden="1" outlineLevel="1">
      <c r="A13" s="2"/>
      <c r="B13" s="91" t="str">
        <f>'Методика оценки'!A46</f>
        <v>К1.7</v>
      </c>
      <c r="C13" s="90" t="str">
        <f>'Методика оценки'!C46</f>
        <v>Количество разновидностей партнерских организаций, с которыми ДОО реализует совместные познавательные мероприятия</v>
      </c>
      <c r="D13" s="123">
        <f>'Методика оценки'!D46</f>
        <v>0.1</v>
      </c>
      <c r="E13" s="118">
        <f>(IF('ИД Свод'!D12&lt;='Методика оценки'!$J$47,'Методика оценки'!$E$47,IF('Методика оценки'!$H$48&lt;='ИД Свод'!D12&lt;='Методика оценки'!$J$48,'Методика оценки'!$E$48,IF('ИД Свод'!D12&gt;='Методика оценки'!$H$49,'Методика оценки'!$E$49,'Методика оценки'!$E$48))))*$D$13</f>
        <v>5</v>
      </c>
      <c r="F13" s="118">
        <f>(IF('ИД Свод'!E12&lt;='Методика оценки'!$J$47,'Методика оценки'!$E$47,IF('Методика оценки'!$H$48&lt;='ИД Свод'!E12&lt;='Методика оценки'!$J$48,'Методика оценки'!$E$48,IF('ИД Свод'!E12&gt;='Методика оценки'!$H$49,'Методика оценки'!$E$49,'Методика оценки'!$E$48))))*$D$13</f>
        <v>0</v>
      </c>
      <c r="G13" s="118">
        <f>(IF('ИД Свод'!F12&lt;='Методика оценки'!$J$47,'Методика оценки'!$E$47,IF('Методика оценки'!$H$48&lt;='ИД Свод'!F12&lt;='Методика оценки'!$J$48,'Методика оценки'!$E$48,IF('ИД Свод'!F12&gt;='Методика оценки'!$H$49,'Методика оценки'!$E$49,'Методика оценки'!$E$48))))*$D$13</f>
        <v>0</v>
      </c>
      <c r="H13" s="118">
        <f>(IF('ИД Свод'!G12&lt;='Методика оценки'!$J$47,'Методика оценки'!$E$47,IF('Методика оценки'!$H$48&lt;='ИД Свод'!G12&lt;='Методика оценки'!$J$48,'Методика оценки'!$E$48,IF('ИД Свод'!G12&gt;='Методика оценки'!$H$49,'Методика оценки'!$E$49,'Методика оценки'!$E$48))))*$D$13</f>
        <v>5</v>
      </c>
      <c r="I13" s="118">
        <f>(IF('ИД Свод'!H12&lt;='Методика оценки'!$J$47,'Методика оценки'!$E$47,IF('Методика оценки'!$H$48&lt;='ИД Свод'!H12&lt;='Методика оценки'!$J$48,'Методика оценки'!$E$48,IF('ИД Свод'!H12&gt;='Методика оценки'!$H$49,'Методика оценки'!$E$49,'Методика оценки'!$E$48))))*$D$13</f>
        <v>5</v>
      </c>
      <c r="J13" s="118">
        <f>(IF('ИД Свод'!I12&lt;='Методика оценки'!$J$47,'Методика оценки'!$E$47,IF('Методика оценки'!$H$48&lt;='ИД Свод'!I12&lt;='Методика оценки'!$J$48,'Методика оценки'!$E$48,IF('ИД Свод'!I12&gt;='Методика оценки'!$H$49,'Методика оценки'!$E$49,'Методика оценки'!$E$48))))*$D$13</f>
        <v>5</v>
      </c>
      <c r="K13" s="118">
        <f>(IF('ИД Свод'!J12&lt;='Методика оценки'!$J$47,'Методика оценки'!$E$47,IF('Методика оценки'!$H$48&lt;='ИД Свод'!J12&lt;='Методика оценки'!$J$48,'Методика оценки'!$E$48,IF('ИД Свод'!J12&gt;='Методика оценки'!$H$49,'Методика оценки'!$E$49,'Методика оценки'!$E$48))))*$D$13</f>
        <v>0</v>
      </c>
      <c r="L13" s="118">
        <f>(IF('ИД Свод'!K12&lt;='Методика оценки'!$J$47,'Методика оценки'!$E$47,IF('Методика оценки'!$H$48&lt;='ИД Свод'!K12&lt;='Методика оценки'!$J$48,'Методика оценки'!$E$48,IF('ИД Свод'!K12&gt;='Методика оценки'!$H$49,'Методика оценки'!$E$49,'Методика оценки'!$E$48))))*$D$13</f>
        <v>0</v>
      </c>
    </row>
    <row r="14" spans="1:12" ht="30" hidden="1" outlineLevel="1">
      <c r="A14" s="2"/>
      <c r="B14" s="91" t="str">
        <f>'Методика оценки'!A51</f>
        <v>К1.8</v>
      </c>
      <c r="C14" s="86" t="str">
        <f>'Методика оценки'!C51</f>
        <v>Количество используемых в ДОО вариативных форм дошкольного образования в отчетном году</v>
      </c>
      <c r="D14" s="123">
        <f>'Методика оценки'!D51</f>
        <v>0.1</v>
      </c>
      <c r="E14" s="179">
        <f>(IF('ИД Свод'!D13&lt;='Методика оценки'!$J$52,'Методика оценки'!$E$52,IF('Методика оценки'!$H$53&lt;='ИД Свод'!D13&lt;='Методика оценки'!$J$53,'Методика оценки'!$E$53,IF('ИД Свод'!D13&gt;='Методика оценки'!$H$54,'Методика оценки'!$E$54,'Методика оценки'!$E$53))))*$D$14</f>
        <v>10</v>
      </c>
      <c r="F14" s="179">
        <f>(IF('ИД Свод'!E13&lt;='Методика оценки'!$J$52,'Методика оценки'!$E$52,IF('Методика оценки'!$H$53&lt;='ИД Свод'!E13&lt;='Методика оценки'!$J$53,'Методика оценки'!$E$53,IF('ИД Свод'!E13&gt;='Методика оценки'!$H$54,'Методика оценки'!$E$54,'Методика оценки'!$E$53))))*$D$14</f>
        <v>10</v>
      </c>
      <c r="G14" s="179">
        <f>(IF('ИД Свод'!F13&lt;='Методика оценки'!$J$52,'Методика оценки'!$E$52,IF('Методика оценки'!$H$53&lt;='ИД Свод'!F13&lt;='Методика оценки'!$J$53,'Методика оценки'!$E$53,IF('ИД Свод'!F13&gt;='Методика оценки'!$H$54,'Методика оценки'!$E$54,'Методика оценки'!$E$53))))*$D$14</f>
        <v>10</v>
      </c>
      <c r="H14" s="179">
        <f>(IF('ИД Свод'!G13&lt;='Методика оценки'!$J$52,'Методика оценки'!$E$52,IF('Методика оценки'!$H$53&lt;='ИД Свод'!G13&lt;='Методика оценки'!$J$53,'Методика оценки'!$E$53,IF('ИД Свод'!G13&gt;='Методика оценки'!$H$54,'Методика оценки'!$E$54,'Методика оценки'!$E$53))))*$D$14</f>
        <v>10</v>
      </c>
      <c r="I14" s="179">
        <f>(IF('ИД Свод'!H13&lt;='Методика оценки'!$J$52,'Методика оценки'!$E$52,IF('Методика оценки'!$H$53&lt;='ИД Свод'!H13&lt;='Методика оценки'!$J$53,'Методика оценки'!$E$53,IF('ИД Свод'!H13&gt;='Методика оценки'!$H$54,'Методика оценки'!$E$54,'Методика оценки'!$E$53))))*$D$14</f>
        <v>5</v>
      </c>
      <c r="J14" s="179">
        <f>(IF('ИД Свод'!I13&lt;='Методика оценки'!$J$52,'Методика оценки'!$E$52,IF('Методика оценки'!$H$53&lt;='ИД Свод'!I13&lt;='Методика оценки'!$J$53,'Методика оценки'!$E$53,IF('ИД Свод'!I13&gt;='Методика оценки'!$H$54,'Методика оценки'!$E$54,'Методика оценки'!$E$53))))*$D$14</f>
        <v>0</v>
      </c>
      <c r="K14" s="179">
        <f>(IF('ИД Свод'!J13&lt;='Методика оценки'!$J$52,'Методика оценки'!$E$52,IF('Методика оценки'!$H$53&lt;='ИД Свод'!J13&lt;='Методика оценки'!$J$53,'Методика оценки'!$E$53,IF('ИД Свод'!J13&gt;='Методика оценки'!$H$54,'Методика оценки'!$E$54,'Методика оценки'!$E$53))))*$D$14</f>
        <v>0</v>
      </c>
      <c r="L14" s="179">
        <f>(IF('ИД Свод'!K13&lt;='Методика оценки'!$J$52,'Методика оценки'!$E$52,IF('Методика оценки'!$H$53&lt;='ИД Свод'!K13&lt;='Методика оценки'!$J$53,'Методика оценки'!$E$53,IF('ИД Свод'!K13&gt;='Методика оценки'!$H$54,'Методика оценки'!$E$54,'Методика оценки'!$E$53))))*$D$14</f>
        <v>5</v>
      </c>
    </row>
    <row r="15" spans="1:12" ht="45" hidden="1" outlineLevel="1">
      <c r="A15" s="2"/>
      <c r="B15" s="91" t="str">
        <f>'Методика оценки'!A65</f>
        <v>К1.9</v>
      </c>
      <c r="C15" s="86" t="str">
        <f>'Методика оценки'!C65</f>
        <v>Наличие реализуемых в отчетном году собственных авторских образовательных программ ДОО, отмеченных всероссийскими, окружными, региональными или муниципальными наградами</v>
      </c>
      <c r="D15" s="123">
        <f>'Методика оценки'!D65</f>
        <v>0.1</v>
      </c>
      <c r="E15" s="179">
        <f>(IF('ИД Свод'!D14='Методика оценки'!$H$66,'Методика оценки'!$E$66,IF('ИД Свод'!D14='Методика оценки'!$H$67,'Методика оценки'!$E$67,'Методика оценки'!$E$66)))*$D$15</f>
        <v>10</v>
      </c>
      <c r="F15" s="179">
        <f>(IF('ИД Свод'!E14='Методика оценки'!$H$66,'Методика оценки'!$E$66,IF('ИД Свод'!E14='Методика оценки'!$H$67,'Методика оценки'!$E$67,'Методика оценки'!$E$66)))*$D$15</f>
        <v>0</v>
      </c>
      <c r="G15" s="179">
        <f>(IF('ИД Свод'!F14='Методика оценки'!$H$66,'Методика оценки'!$E$66,IF('ИД Свод'!F14='Методика оценки'!$H$67,'Методика оценки'!$E$67,'Методика оценки'!$E$66)))*$D$15</f>
        <v>10</v>
      </c>
      <c r="H15" s="179">
        <f>(IF('ИД Свод'!G14='Методика оценки'!$H$66,'Методика оценки'!$E$66,IF('ИД Свод'!G14='Методика оценки'!$H$67,'Методика оценки'!$E$67,'Методика оценки'!$E$66)))*$D$15</f>
        <v>0</v>
      </c>
      <c r="I15" s="179">
        <f>(IF('ИД Свод'!H14='Методика оценки'!$H$66,'Методика оценки'!$E$66,IF('ИД Свод'!H14='Методика оценки'!$H$67,'Методика оценки'!$E$67,'Методика оценки'!$E$66)))*$D$15</f>
        <v>10</v>
      </c>
      <c r="J15" s="179">
        <f>(IF('ИД Свод'!I14='Методика оценки'!$H$66,'Методика оценки'!$E$66,IF('ИД Свод'!I14='Методика оценки'!$H$67,'Методика оценки'!$E$67,'Методика оценки'!$E$66)))*$D$15</f>
        <v>10</v>
      </c>
      <c r="K15" s="179">
        <f>(IF('ИД Свод'!J14='Методика оценки'!$H$66,'Методика оценки'!$E$66,IF('ИД Свод'!J14='Методика оценки'!$H$67,'Методика оценки'!$E$67,'Методика оценки'!$E$66)))*$D$15</f>
        <v>0</v>
      </c>
      <c r="L15" s="179">
        <f>(IF('ИД Свод'!K14='Методика оценки'!$H$66,'Методика оценки'!$E$66,IF('ИД Свод'!K14='Методика оценки'!$H$67,'Методика оценки'!$E$67,'Методика оценки'!$E$66)))*$D$15</f>
        <v>0</v>
      </c>
    </row>
    <row r="16" spans="1:12" ht="30" hidden="1" outlineLevel="1">
      <c r="A16" s="2"/>
      <c r="B16" s="91" t="str">
        <f>'Методика оценки'!A70</f>
        <v>К1.10</v>
      </c>
      <c r="C16" s="90" t="str">
        <f>'Методика оценки'!C70</f>
        <v>Использование специализированных методик работы с разновозрастными группами (зафиксированных в образовательной программе ДОО)</v>
      </c>
      <c r="D16" s="123">
        <f>'Методика оценки'!D70</f>
        <v>0.05</v>
      </c>
      <c r="E16" s="179">
        <f>(IF('ИД Свод'!D16='Методика оценки'!$H$71,'Методика оценки'!$E$71,IF('ИД Свод'!D16='Методика оценки'!$H$72,'Методика оценки'!$E$72,'Методика оценки'!$E$71)))*$D$16</f>
        <v>5</v>
      </c>
      <c r="F16" s="179">
        <f>(IF('ИД Свод'!E16='Методика оценки'!$H$71,'Методика оценки'!$E$71,IF('ИД Свод'!E16='Методика оценки'!$H$72,'Методика оценки'!$E$72,'Методика оценки'!$E$71)))*$D$16</f>
        <v>5</v>
      </c>
      <c r="G16" s="179">
        <f>(IF('ИД Свод'!F16='Методика оценки'!$H$71,'Методика оценки'!$E$71,IF('ИД Свод'!F16='Методика оценки'!$H$72,'Методика оценки'!$E$72,'Методика оценки'!$E$71)))*$D$16</f>
        <v>5</v>
      </c>
      <c r="H16" s="179">
        <f>(IF('ИД Свод'!G16='Методика оценки'!$H$71,'Методика оценки'!$E$71,IF('ИД Свод'!G16='Методика оценки'!$H$72,'Методика оценки'!$E$72,'Методика оценки'!$E$71)))*$D$16</f>
        <v>5</v>
      </c>
      <c r="I16" s="179">
        <f>(IF('ИД Свод'!H16='Методика оценки'!$H$71,'Методика оценки'!$E$71,IF('ИД Свод'!H16='Методика оценки'!$H$72,'Методика оценки'!$E$72,'Методика оценки'!$E$71)))*$D$16</f>
        <v>5</v>
      </c>
      <c r="J16" s="179">
        <f>(IF('ИД Свод'!I16='Методика оценки'!$H$71,'Методика оценки'!$E$71,IF('ИД Свод'!I16='Методика оценки'!$H$72,'Методика оценки'!$E$72,'Методика оценки'!$E$71)))*$D$16</f>
        <v>5</v>
      </c>
      <c r="K16" s="179">
        <f>(IF('ИД Свод'!J16='Методика оценки'!$H$71,'Методика оценки'!$E$71,IF('ИД Свод'!J16='Методика оценки'!$H$72,'Методика оценки'!$E$72,'Методика оценки'!$E$71)))*$D$16</f>
        <v>0</v>
      </c>
      <c r="L16" s="179">
        <f>(IF('ИД Свод'!K16='Методика оценки'!$H$71,'Методика оценки'!$E$71,IF('ИД Свод'!K16='Методика оценки'!$H$72,'Методика оценки'!$E$72,'Методика оценки'!$E$71)))*$D$16</f>
        <v>0</v>
      </c>
    </row>
    <row r="17" spans="1:12" ht="60" hidden="1" outlineLevel="1">
      <c r="A17" s="2"/>
      <c r="B17" s="91" t="str">
        <f>'Методика оценки'!A73</f>
        <v>К1.11</v>
      </c>
      <c r="C17" s="90" t="str">
        <f>'Методика оценки'!C73</f>
        <v>Количество предусмотренных ФГОС ДО парциальных программ по развитию детей, реализуемых в ДОО (физическое развитие, художественно-эстетическое развитие, речевое развитие, познавательное развитие,  социально-коммуникативное развитие)</v>
      </c>
      <c r="D17" s="123">
        <f>'Методика оценки'!D73</f>
        <v>0.1</v>
      </c>
      <c r="E17" s="179">
        <f>(IF('ИД Свод'!D17&lt;='Методика оценки'!$J$74,'Методика оценки'!$E$74,IF('Методика оценки'!$H$75&lt;='ИД Свод'!D17&lt;='Методика оценки'!$J$75,'Методика оценки'!$E$75,IF('ИД Свод'!D17&gt;='Методика оценки'!$H$76,'Методика оценки'!$E$76,'Методика оценки'!$E$75))))*$D$17</f>
        <v>10</v>
      </c>
      <c r="F17" s="179">
        <f>(IF('ИД Свод'!E17&lt;='Методика оценки'!$J$74,'Методика оценки'!$E$74,IF('Методика оценки'!$H$75&lt;='ИД Свод'!E17&lt;='Методика оценки'!$J$75,'Методика оценки'!$E$75,IF('ИД Свод'!E17&gt;='Методика оценки'!$H$76,'Методика оценки'!$E$76,'Методика оценки'!$E$75))))*$D$17</f>
        <v>10</v>
      </c>
      <c r="G17" s="179">
        <f>(IF('ИД Свод'!F17&lt;='Методика оценки'!$J$74,'Методика оценки'!$E$74,IF('Методика оценки'!$H$75&lt;='ИД Свод'!F17&lt;='Методика оценки'!$J$75,'Методика оценки'!$E$75,IF('ИД Свод'!F17&gt;='Методика оценки'!$H$76,'Методика оценки'!$E$76,'Методика оценки'!$E$75))))*$D$17</f>
        <v>10</v>
      </c>
      <c r="H17" s="179">
        <f>(IF('ИД Свод'!G17&lt;='Методика оценки'!$J$74,'Методика оценки'!$E$74,IF('Методика оценки'!$H$75&lt;='ИД Свод'!G17&lt;='Методика оценки'!$J$75,'Методика оценки'!$E$75,IF('ИД Свод'!G17&gt;='Методика оценки'!$H$76,'Методика оценки'!$E$76,'Методика оценки'!$E$75))))*$D$17</f>
        <v>0</v>
      </c>
      <c r="I17" s="179">
        <f>(IF('ИД Свод'!H17&lt;='Методика оценки'!$J$74,'Методика оценки'!$E$74,IF('Методика оценки'!$H$75&lt;='ИД Свод'!H17&lt;='Методика оценки'!$J$75,'Методика оценки'!$E$75,IF('ИД Свод'!H17&gt;='Методика оценки'!$H$76,'Методика оценки'!$E$76,'Методика оценки'!$E$75))))*$D$17</f>
        <v>10</v>
      </c>
      <c r="J17" s="179">
        <f>(IF('ИД Свод'!I17&lt;='Методика оценки'!$J$74,'Методика оценки'!$E$74,IF('Методика оценки'!$H$75&lt;='ИД Свод'!I17&lt;='Методика оценки'!$J$75,'Методика оценки'!$E$75,IF('ИД Свод'!I17&gt;='Методика оценки'!$H$76,'Методика оценки'!$E$76,'Методика оценки'!$E$75))))*$D$17</f>
        <v>10</v>
      </c>
      <c r="K17" s="179">
        <f>(IF('ИД Свод'!J17&lt;='Методика оценки'!$J$74,'Методика оценки'!$E$74,IF('Методика оценки'!$H$75&lt;='ИД Свод'!J17&lt;='Методика оценки'!$J$75,'Методика оценки'!$E$75,IF('ИД Свод'!J17&gt;='Методика оценки'!$H$76,'Методика оценки'!$E$76,'Методика оценки'!$E$75))))*$D$17</f>
        <v>10</v>
      </c>
      <c r="L17" s="179">
        <f>(IF('ИД Свод'!K17&lt;='Методика оценки'!$J$74,'Методика оценки'!$E$74,IF('Методика оценки'!$H$75&lt;='ИД Свод'!K17&lt;='Методика оценки'!$J$75,'Методика оценки'!$E$75,IF('ИД Свод'!K17&gt;='Методика оценки'!$H$76,'Методика оценки'!$E$76,'Методика оценки'!$E$75))))*$D$17</f>
        <v>10</v>
      </c>
    </row>
    <row r="18" spans="1:12" ht="45" hidden="1" outlineLevel="1">
      <c r="A18" s="2"/>
      <c r="B18" s="91" t="str">
        <f>'Методика оценки'!A79</f>
        <v>К1.12</v>
      </c>
      <c r="C18" s="90" t="str">
        <f>'Методика оценки'!C79</f>
        <v>Наличие системы диагностики развития (знаний, умений, навыков) воспитанников или системы мониторинга достижения воспитанниками  планируемых целевых ориентиров</v>
      </c>
      <c r="D18" s="123">
        <f>'Методика оценки'!D79</f>
        <v>0.1</v>
      </c>
      <c r="E18" s="179">
        <f>(IF('ИД Свод'!D18='Методика оценки'!$H$80,'Методика оценки'!$E$80,IF('ИД Свод'!D18='Методика оценки'!$H$81,'Методика оценки'!$E$81,'Методика оценки'!$E$80)))*$D$18</f>
        <v>10</v>
      </c>
      <c r="F18" s="179">
        <f>(IF('ИД Свод'!E18='Методика оценки'!$H$80,'Методика оценки'!$E$80,IF('ИД Свод'!E18='Методика оценки'!$H$81,'Методика оценки'!$E$81,'Методика оценки'!$E$80)))*$D$18</f>
        <v>10</v>
      </c>
      <c r="G18" s="179">
        <f>(IF('ИД Свод'!F18='Методика оценки'!$H$80,'Методика оценки'!$E$80,IF('ИД Свод'!F18='Методика оценки'!$H$81,'Методика оценки'!$E$81,'Методика оценки'!$E$80)))*$D$18</f>
        <v>10</v>
      </c>
      <c r="H18" s="179">
        <f>(IF('ИД Свод'!G18='Методика оценки'!$H$80,'Методика оценки'!$E$80,IF('ИД Свод'!G18='Методика оценки'!$H$81,'Методика оценки'!$E$81,'Методика оценки'!$E$80)))*$D$18</f>
        <v>10</v>
      </c>
      <c r="I18" s="179">
        <f>(IF('ИД Свод'!H18='Методика оценки'!$H$80,'Методика оценки'!$E$80,IF('ИД Свод'!H18='Методика оценки'!$H$81,'Методика оценки'!$E$81,'Методика оценки'!$E$80)))*$D$18</f>
        <v>10</v>
      </c>
      <c r="J18" s="179">
        <f>(IF('ИД Свод'!I18='Методика оценки'!$H$80,'Методика оценки'!$E$80,IF('ИД Свод'!I18='Методика оценки'!$H$81,'Методика оценки'!$E$81,'Методика оценки'!$E$80)))*$D$18</f>
        <v>10</v>
      </c>
      <c r="K18" s="179">
        <f>(IF('ИД Свод'!J18='Методика оценки'!$H$80,'Методика оценки'!$E$80,IF('ИД Свод'!J18='Методика оценки'!$H$81,'Методика оценки'!$E$81,'Методика оценки'!$E$80)))*$D$18</f>
        <v>0</v>
      </c>
      <c r="L18" s="179">
        <f>(IF('ИД Свод'!K18='Методика оценки'!$H$80,'Методика оценки'!$E$80,IF('ИД Свод'!K18='Методика оценки'!$H$81,'Методика оценки'!$E$81,'Методика оценки'!$E$80)))*$D$18</f>
        <v>10</v>
      </c>
    </row>
    <row r="19" spans="1:12" ht="30" collapsed="1">
      <c r="A19" s="64"/>
      <c r="B19" s="106" t="str">
        <f>'Методика оценки'!A82</f>
        <v>К2</v>
      </c>
      <c r="C19" s="107" t="str">
        <f>'Методика оценки'!B82</f>
        <v>Группа критериев 2. Качество услуг по присмотру и уходу за детьми (содержание детей, обеспечение питанием и т.п.)</v>
      </c>
      <c r="D19" s="122">
        <v>1</v>
      </c>
      <c r="E19" s="178">
        <f t="shared" ref="E19:L19" si="2">SUM(E20:E24)*$D$19</f>
        <v>100</v>
      </c>
      <c r="F19" s="178">
        <f t="shared" si="2"/>
        <v>100</v>
      </c>
      <c r="G19" s="178">
        <f t="shared" si="2"/>
        <v>100</v>
      </c>
      <c r="H19" s="178">
        <f t="shared" si="2"/>
        <v>100</v>
      </c>
      <c r="I19" s="178">
        <f t="shared" si="2"/>
        <v>90</v>
      </c>
      <c r="J19" s="178">
        <f t="shared" si="2"/>
        <v>100</v>
      </c>
      <c r="K19" s="178">
        <f t="shared" si="2"/>
        <v>60</v>
      </c>
      <c r="L19" s="178">
        <f t="shared" si="2"/>
        <v>100</v>
      </c>
    </row>
    <row r="20" spans="1:12" ht="30" hidden="1" outlineLevel="1">
      <c r="A20" s="2"/>
      <c r="B20" s="91" t="str">
        <f>'Методика оценки'!A83</f>
        <v>К2.1.</v>
      </c>
      <c r="C20" s="86" t="str">
        <f>'Методика оценки'!C83</f>
        <v>Среднее количество дней, пропущенных одним воспитанником ДОО по болезни, в отчётном году</v>
      </c>
      <c r="D20" s="123">
        <f>'Методика оценки'!D83</f>
        <v>0.2</v>
      </c>
      <c r="E20" s="179">
        <f>IF('ИД Свод'!D9=0,0,(IF('ИД Свод'!D19/'ИД Свод'!D9&gt;='Методика оценки'!$H$85,'Методика оценки'!$E$85,IF('Методика оценки'!$H$86&lt;='ИД Свод'!D19/'ИД Свод'!D9&lt;='Методика оценки'!$J$86,'Методика оценки'!$E$86,IF('ИД Свод'!D19/'ИД Свод'!D9&lt;='Методика оценки'!$J$87,'Методика оценки'!$E$87,'Методика оценки'!$E$86))))*$D$20)</f>
        <v>20</v>
      </c>
      <c r="F20" s="179">
        <f>IF('ИД Свод'!E9=0,0,(IF('ИД Свод'!E19/'ИД Свод'!E9&gt;='Методика оценки'!$H$85,'Методика оценки'!$E$85,IF('Методика оценки'!$H$86&lt;='ИД Свод'!E19/'ИД Свод'!E9&lt;='Методика оценки'!$J$86,'Методика оценки'!$E$86,IF('ИД Свод'!E19/'ИД Свод'!E9&lt;='Методика оценки'!$J$87,'Методика оценки'!$E$87,'Методика оценки'!$E$86))))*$D$20)</f>
        <v>20</v>
      </c>
      <c r="G20" s="179">
        <f>IF('ИД Свод'!F9=0,0,(IF('ИД Свод'!F19/'ИД Свод'!F9&gt;='Методика оценки'!$H$85,'Методика оценки'!$E$85,IF('Методика оценки'!$H$86&lt;='ИД Свод'!F19/'ИД Свод'!F9&lt;='Методика оценки'!$J$86,'Методика оценки'!$E$86,IF('ИД Свод'!F19/'ИД Свод'!F9&lt;='Методика оценки'!$J$87,'Методика оценки'!$E$87,'Методика оценки'!$E$86))))*$D$20)</f>
        <v>20</v>
      </c>
      <c r="H20" s="179">
        <f>IF('ИД Свод'!G9=0,0,(IF('ИД Свод'!G19/'ИД Свод'!G9&gt;='Методика оценки'!$H$85,'Методика оценки'!$E$85,IF('Методика оценки'!$H$86&lt;='ИД Свод'!G19/'ИД Свод'!G9&lt;='Методика оценки'!$J$86,'Методика оценки'!$E$86,IF('ИД Свод'!G19/'ИД Свод'!G9&lt;='Методика оценки'!$J$87,'Методика оценки'!$E$87,'Методика оценки'!$E$86))))*$D$20)</f>
        <v>20</v>
      </c>
      <c r="I20" s="179">
        <f>IF('ИД Свод'!H9=0,0,(IF('ИД Свод'!H19/'ИД Свод'!H9&gt;='Методика оценки'!$H$85,'Методика оценки'!$E$85,IF('Методика оценки'!$H$86&lt;='ИД Свод'!H19/'ИД Свод'!H9&lt;='Методика оценки'!$J$86,'Методика оценки'!$E$86,IF('ИД Свод'!H19/'ИД Свод'!H9&lt;='Методика оценки'!$J$87,'Методика оценки'!$E$87,'Методика оценки'!$E$86))))*$D$20)</f>
        <v>20</v>
      </c>
      <c r="J20" s="179">
        <f>IF('ИД Свод'!I9=0,0,(IF('ИД Свод'!I19/'ИД Свод'!I9&gt;='Методика оценки'!$H$85,'Методика оценки'!$E$85,IF('Методика оценки'!$H$86&lt;='ИД Свод'!I19/'ИД Свод'!I9&lt;='Методика оценки'!$J$86,'Методика оценки'!$E$86,IF('ИД Свод'!I19/'ИД Свод'!I9&lt;='Методика оценки'!$J$87,'Методика оценки'!$E$87,'Методика оценки'!$E$86))))*$D$20)</f>
        <v>20</v>
      </c>
      <c r="K20" s="179">
        <f>IF('ИД Свод'!J9=0,0,(IF('ИД Свод'!J19/'ИД Свод'!J9&gt;='Методика оценки'!$H$85,'Методика оценки'!$E$85,IF('Методика оценки'!$H$86&lt;='ИД Свод'!J19/'ИД Свод'!J9&lt;='Методика оценки'!$J$86,'Методика оценки'!$E$86,IF('ИД Свод'!J19/'ИД Свод'!J9&lt;='Методика оценки'!$J$87,'Методика оценки'!$E$87,'Методика оценки'!$E$86))))*$D$20)</f>
        <v>20</v>
      </c>
      <c r="L20" s="179">
        <f>IF('ИД Свод'!K9=0,0,(IF('ИД Свод'!K19/'ИД Свод'!K9&gt;='Методика оценки'!$H$85,'Методика оценки'!$E$85,IF('Методика оценки'!$H$86&lt;='ИД Свод'!K19/'ИД Свод'!K9&lt;='Методика оценки'!$J$86,'Методика оценки'!$E$86,IF('ИД Свод'!K19/'ИД Свод'!K9&lt;='Методика оценки'!$J$87,'Методика оценки'!$E$87,'Методика оценки'!$E$86))))*$D$20)</f>
        <v>20</v>
      </c>
    </row>
    <row r="21" spans="1:12" ht="45" hidden="1" outlineLevel="1">
      <c r="A21" s="2"/>
      <c r="B21" s="91" t="str">
        <f>'Методика оценки'!A88</f>
        <v>К2.2.</v>
      </c>
      <c r="C21" s="90" t="str">
        <f>'Методика оценки'!C88</f>
        <v>Количество несчастных случаев, отравлений и травм, полученных воспитанниками во время пребывания в ДОО (на 100 воcпитанников) в отчётном году</v>
      </c>
      <c r="D21" s="123">
        <f>'Методика оценки'!D88</f>
        <v>0.2</v>
      </c>
      <c r="E21" s="179">
        <f>IF('ИД Свод'!D9=0,0,(IF((('ИД Свод'!D20/'ИД Свод'!D9)*100)&gt;='Методика оценки'!$H$90,'Методика оценки'!$E$90,IF('Методика оценки'!$H$91&lt;=(('ИД Свод'!D20/'ИД Свод'!D9)*100)&lt;='Методика оценки'!$J$91,'Методика оценки'!$E$91,IF((('ИД Свод'!D20/'ИД Свод'!D9)*100)&lt;='Методика оценки'!$J$92,'Методика оценки'!$E$92,'Методика оценки'!$E$91))))*$D$21)</f>
        <v>20</v>
      </c>
      <c r="F21" s="179">
        <f>IF('ИД Свод'!E9=0,0,(IF((('ИД Свод'!E20/'ИД Свод'!E9)*100)&gt;='Методика оценки'!$H$90,'Методика оценки'!$E$90,IF('Методика оценки'!$H$91&lt;=(('ИД Свод'!E20/'ИД Свод'!E9)*100)&lt;='Методика оценки'!$J$91,'Методика оценки'!$E$91,IF((('ИД Свод'!E20/'ИД Свод'!E9)*100)&lt;='Методика оценки'!$J$92,'Методика оценки'!$E$92,'Методика оценки'!$E$91))))*$D$21)</f>
        <v>20</v>
      </c>
      <c r="G21" s="179">
        <f>IF('ИД Свод'!F9=0,0,(IF((('ИД Свод'!F20/'ИД Свод'!F9)*100)&gt;='Методика оценки'!$H$90,'Методика оценки'!$E$90,IF('Методика оценки'!$H$91&lt;=(('ИД Свод'!F20/'ИД Свод'!F9)*100)&lt;='Методика оценки'!$J$91,'Методика оценки'!$E$91,IF((('ИД Свод'!F20/'ИД Свод'!F9)*100)&lt;='Методика оценки'!$J$92,'Методика оценки'!$E$92,'Методика оценки'!$E$91))))*$D$21)</f>
        <v>20</v>
      </c>
      <c r="H21" s="179">
        <f>IF('ИД Свод'!G9=0,0,(IF((('ИД Свод'!G20/'ИД Свод'!G9)*100)&gt;='Методика оценки'!$H$90,'Методика оценки'!$E$90,IF('Методика оценки'!$H$91&lt;=(('ИД Свод'!G20/'ИД Свод'!G9)*100)&lt;='Методика оценки'!$J$91,'Методика оценки'!$E$91,IF((('ИД Свод'!G20/'ИД Свод'!G9)*100)&lt;='Методика оценки'!$J$92,'Методика оценки'!$E$92,'Методика оценки'!$E$91))))*$D$21)</f>
        <v>20</v>
      </c>
      <c r="I21" s="179">
        <f>IF('ИД Свод'!H9=0,0,(IF((('ИД Свод'!H20/'ИД Свод'!H9)*100)&gt;='Методика оценки'!$H$90,'Методика оценки'!$E$90,IF('Методика оценки'!$H$91&lt;=(('ИД Свод'!H20/'ИД Свод'!H9)*100)&lt;='Методика оценки'!$J$91,'Методика оценки'!$E$91,IF((('ИД Свод'!H20/'ИД Свод'!H9)*100)&lt;='Методика оценки'!$J$92,'Методика оценки'!$E$92,'Методика оценки'!$E$91))))*$D$21)</f>
        <v>20</v>
      </c>
      <c r="J21" s="179">
        <f>IF('ИД Свод'!I9=0,0,(IF((('ИД Свод'!I20/'ИД Свод'!I9)*100)&gt;='Методика оценки'!$H$90,'Методика оценки'!$E$90,IF('Методика оценки'!$H$91&lt;=(('ИД Свод'!I20/'ИД Свод'!I9)*100)&lt;='Методика оценки'!$J$91,'Методика оценки'!$E$91,IF((('ИД Свод'!I20/'ИД Свод'!I9)*100)&lt;='Методика оценки'!$J$92,'Методика оценки'!$E$92,'Методика оценки'!$E$91))))*$D$21)</f>
        <v>20</v>
      </c>
      <c r="K21" s="179">
        <f>IF('ИД Свод'!J9=0,0,(IF((('ИД Свод'!J20/'ИД Свод'!J9)*100)&gt;='Методика оценки'!$H$90,'Методика оценки'!$E$90,IF('Методика оценки'!$H$91&lt;=(('ИД Свод'!J20/'ИД Свод'!J9)*100)&lt;='Методика оценки'!$J$91,'Методика оценки'!$E$91,IF((('ИД Свод'!J20/'ИД Свод'!J9)*100)&lt;='Методика оценки'!$J$92,'Методика оценки'!$E$92,'Методика оценки'!$E$91))))*$D$21)</f>
        <v>20</v>
      </c>
      <c r="L21" s="179">
        <f>IF('ИД Свод'!K9=0,0,(IF((('ИД Свод'!K20/'ИД Свод'!K9)*100)&gt;='Методика оценки'!$H$90,'Методика оценки'!$E$90,IF('Методика оценки'!$H$91&lt;=(('ИД Свод'!K20/'ИД Свод'!K9)*100)&lt;='Методика оценки'!$J$91,'Методика оценки'!$E$91,IF((('ИД Свод'!K20/'ИД Свод'!K9)*100)&lt;='Методика оценки'!$J$92,'Методика оценки'!$E$92,'Методика оценки'!$E$91))))*$D$21)</f>
        <v>20</v>
      </c>
    </row>
    <row r="22" spans="1:12" hidden="1" outlineLevel="1">
      <c r="A22" s="65"/>
      <c r="B22" s="111" t="str">
        <f>'Методика оценки'!A101</f>
        <v>К2.3.</v>
      </c>
      <c r="C22" s="86" t="str">
        <f>'Методика оценки'!C101</f>
        <v>Наличие сторожа (охранника) в дневное время</v>
      </c>
      <c r="D22" s="123">
        <f>'Методика оценки'!D101</f>
        <v>0.2</v>
      </c>
      <c r="E22" s="179">
        <f>(IF('ИД Свод'!D21='Методика оценки'!$H$102,'Методика оценки'!$E$102,IF('ИД Свод'!D21='Методика оценки'!$H$103,'Методика оценки'!$E$103,'Методика оценки'!$E$102)))*$D$22</f>
        <v>20</v>
      </c>
      <c r="F22" s="179">
        <f>(IF('ИД Свод'!E21='Методика оценки'!$H$102,'Методика оценки'!$E$102,IF('ИД Свод'!E21='Методика оценки'!$H$103,'Методика оценки'!$E$103,'Методика оценки'!$E$102)))*$D$22</f>
        <v>20</v>
      </c>
      <c r="G22" s="179">
        <f>(IF('ИД Свод'!F21='Методика оценки'!$H$102,'Методика оценки'!$E$102,IF('ИД Свод'!F21='Методика оценки'!$H$103,'Методика оценки'!$E$103,'Методика оценки'!$E$102)))*$D$22</f>
        <v>20</v>
      </c>
      <c r="H22" s="179">
        <f>(IF('ИД Свод'!G21='Методика оценки'!$H$102,'Методика оценки'!$E$102,IF('ИД Свод'!G21='Методика оценки'!$H$103,'Методика оценки'!$E$103,'Методика оценки'!$E$102)))*$D$22</f>
        <v>20</v>
      </c>
      <c r="I22" s="179">
        <f>(IF('ИД Свод'!H21='Методика оценки'!$H$102,'Методика оценки'!$E$102,IF('ИД Свод'!H21='Методика оценки'!$H$103,'Методика оценки'!$E$103,'Методика оценки'!$E$102)))*$D$22</f>
        <v>20</v>
      </c>
      <c r="J22" s="179">
        <f>(IF('ИД Свод'!I21='Методика оценки'!$H$102,'Методика оценки'!$E$102,IF('ИД Свод'!I21='Методика оценки'!$H$103,'Методика оценки'!$E$103,'Методика оценки'!$E$102)))*$D$22</f>
        <v>20</v>
      </c>
      <c r="K22" s="179">
        <f>(IF('ИД Свод'!J21='Методика оценки'!$H$102,'Методика оценки'!$E$102,IF('ИД Свод'!J21='Методика оценки'!$H$103,'Методика оценки'!$E$103,'Методика оценки'!$E$102)))*$D$22</f>
        <v>0</v>
      </c>
      <c r="L22" s="179">
        <f>(IF('ИД Свод'!K21='Методика оценки'!$H$102,'Методика оценки'!$E$102,IF('ИД Свод'!K21='Методика оценки'!$H$103,'Методика оценки'!$E$103,'Методика оценки'!$E$102)))*$D$22</f>
        <v>20</v>
      </c>
    </row>
    <row r="23" spans="1:12" hidden="1" outlineLevel="1">
      <c r="A23" s="65"/>
      <c r="B23" s="111" t="str">
        <f>'Методика оценки'!A104</f>
        <v>К2.4.</v>
      </c>
      <c r="C23" s="86" t="str">
        <f>'Методика оценки'!C104</f>
        <v>Доля воспитанников, прошедших диспансеризацию в отчётном году</v>
      </c>
      <c r="D23" s="123">
        <f>'Методика оценки'!D104</f>
        <v>0.2</v>
      </c>
      <c r="E23" s="179">
        <f>IF('ИД Свод'!D9=0,0,(IF((('ИД Свод'!D22/'ИД Свод'!D9)*100)&lt;='Методика оценки'!$J$106,'Методика оценки'!$E$106,IF('Методика оценки'!$H$107&lt;=(('ИД Свод'!D22/'ИД Свод'!D9)*100)&lt;='Методика оценки'!$J$107,'Методика оценки'!$E$107,IF((('ИД Свод'!D22/'ИД Свод'!D9))*100&gt;='Методика оценки'!$H$108,'Методика оценки'!$E$108,'Методика оценки'!$E$107))))*$D$23)</f>
        <v>20</v>
      </c>
      <c r="F23" s="179">
        <f>IF('ИД Свод'!E9=0,0,(IF((('ИД Свод'!E22/'ИД Свод'!E9)*100)&lt;='Методика оценки'!$J$106,'Методика оценки'!$E$106,IF('Методика оценки'!$H$107&lt;=(('ИД Свод'!E22/'ИД Свод'!E9)*100)&lt;='Методика оценки'!$J$107,'Методика оценки'!$E$107,IF((('ИД Свод'!E22/'ИД Свод'!E9))*100&gt;='Методика оценки'!$H$108,'Методика оценки'!$E$108,'Методика оценки'!$E$107))))*$D$23)</f>
        <v>20</v>
      </c>
      <c r="G23" s="179">
        <f>IF('ИД Свод'!F9=0,0,(IF((('ИД Свод'!F22/'ИД Свод'!F9)*100)&lt;='Методика оценки'!$J$106,'Методика оценки'!$E$106,IF('Методика оценки'!$H$107&lt;=(('ИД Свод'!F22/'ИД Свод'!F9)*100)&lt;='Методика оценки'!$J$107,'Методика оценки'!$E$107,IF((('ИД Свод'!F22/'ИД Свод'!F9))*100&gt;='Методика оценки'!$H$108,'Методика оценки'!$E$108,'Методика оценки'!$E$107))))*$D$23)</f>
        <v>20</v>
      </c>
      <c r="H23" s="179">
        <f>IF('ИД Свод'!G9=0,0,(IF((('ИД Свод'!G22/'ИД Свод'!G9)*100)&lt;='Методика оценки'!$J$106,'Методика оценки'!$E$106,IF('Методика оценки'!$H$107&lt;=(('ИД Свод'!G22/'ИД Свод'!G9)*100)&lt;='Методика оценки'!$J$107,'Методика оценки'!$E$107,IF((('ИД Свод'!G22/'ИД Свод'!G9))*100&gt;='Методика оценки'!$H$108,'Методика оценки'!$E$108,'Методика оценки'!$E$107))))*$D$23)</f>
        <v>20</v>
      </c>
      <c r="I23" s="179">
        <f>IF('ИД Свод'!H9=0,0,(IF((('ИД Свод'!H22/'ИД Свод'!H9)*100)&lt;='Методика оценки'!$J$106,'Методика оценки'!$E$106,IF('Методика оценки'!$H$107&lt;=(('ИД Свод'!H22/'ИД Свод'!H9)*100)&lt;='Методика оценки'!$J$107,'Методика оценки'!$E$107,IF((('ИД Свод'!H22/'ИД Свод'!H9))*100&gt;='Методика оценки'!$H$108,'Методика оценки'!$E$108,'Методика оценки'!$E$107))))*$D$23)</f>
        <v>10</v>
      </c>
      <c r="J23" s="179">
        <f>IF('ИД Свод'!I9=0,0,(IF((('ИД Свод'!I22/'ИД Свод'!I9)*100)&lt;='Методика оценки'!$J$106,'Методика оценки'!$E$106,IF('Методика оценки'!$H$107&lt;=(('ИД Свод'!I22/'ИД Свод'!I9)*100)&lt;='Методика оценки'!$J$107,'Методика оценки'!$E$107,IF((('ИД Свод'!I22/'ИД Свод'!I9))*100&gt;='Методика оценки'!$H$108,'Методика оценки'!$E$108,'Методика оценки'!$E$107))))*$D$23)</f>
        <v>20</v>
      </c>
      <c r="K23" s="179">
        <f>IF('ИД Свод'!J9=0,0,(IF((('ИД Свод'!J22/'ИД Свод'!J9)*100)&lt;='Методика оценки'!$J$106,'Методика оценки'!$E$106,IF('Методика оценки'!$H$107&lt;=(('ИД Свод'!J22/'ИД Свод'!J9)*100)&lt;='Методика оценки'!$J$107,'Методика оценки'!$E$107,IF((('ИД Свод'!J22/'ИД Свод'!J9))*100&gt;='Методика оценки'!$H$108,'Методика оценки'!$E$108,'Методика оценки'!$E$107))))*$D$23)</f>
        <v>20</v>
      </c>
      <c r="L23" s="179">
        <f>IF('ИД Свод'!K9=0,0,(IF((('ИД Свод'!K22/'ИД Свод'!K9)*100)&lt;='Методика оценки'!$J$106,'Методика оценки'!$E$106,IF('Методика оценки'!$H$107&lt;=(('ИД Свод'!K22/'ИД Свод'!K9)*100)&lt;='Методика оценки'!$J$107,'Методика оценки'!$E$107,IF((('ИД Свод'!K22/'ИД Свод'!K9))*100&gt;='Методика оценки'!$H$108,'Методика оценки'!$E$108,'Методика оценки'!$E$107))))*$D$23)</f>
        <v>20</v>
      </c>
    </row>
    <row r="24" spans="1:12" ht="30" hidden="1" outlineLevel="1">
      <c r="A24" s="65"/>
      <c r="B24" s="111" t="str">
        <f>'Методика оценки'!A109</f>
        <v>К2.5.</v>
      </c>
      <c r="C24" s="86" t="str">
        <f>'Методика оценки'!C109</f>
        <v>Ведение индивидуальных карт психофизического здоровья детей психологом и медицинскими работниками</v>
      </c>
      <c r="D24" s="123">
        <f>'Методика оценки'!D109</f>
        <v>0.2</v>
      </c>
      <c r="E24" s="179">
        <f>(IF('ИД Свод'!D23='Методика оценки'!$H$110,'Методика оценки'!$E$110,IF('ИД Свод'!D23='Методика оценки'!$H$111,'Методика оценки'!$E$111,'Методика оценки'!$E$110)))*$D$24</f>
        <v>20</v>
      </c>
      <c r="F24" s="179">
        <f>(IF('ИД Свод'!E23='Методика оценки'!$H$110,'Методика оценки'!$E$110,IF('ИД Свод'!E23='Методика оценки'!$H$111,'Методика оценки'!$E$111,'Методика оценки'!$E$110)))*$D$24</f>
        <v>20</v>
      </c>
      <c r="G24" s="179">
        <f>(IF('ИД Свод'!F23='Методика оценки'!$H$110,'Методика оценки'!$E$110,IF('ИД Свод'!F23='Методика оценки'!$H$111,'Методика оценки'!$E$111,'Методика оценки'!$E$110)))*$D$24</f>
        <v>20</v>
      </c>
      <c r="H24" s="179">
        <f>(IF('ИД Свод'!G23='Методика оценки'!$H$110,'Методика оценки'!$E$110,IF('ИД Свод'!G23='Методика оценки'!$H$111,'Методика оценки'!$E$111,'Методика оценки'!$E$110)))*$D$24</f>
        <v>20</v>
      </c>
      <c r="I24" s="179">
        <f>(IF('ИД Свод'!H23='Методика оценки'!$H$110,'Методика оценки'!$E$110,IF('ИД Свод'!H23='Методика оценки'!$H$111,'Методика оценки'!$E$111,'Методика оценки'!$E$110)))*$D$24</f>
        <v>20</v>
      </c>
      <c r="J24" s="179">
        <f>(IF('ИД Свод'!I23='Методика оценки'!$H$110,'Методика оценки'!$E$110,IF('ИД Свод'!I23='Методика оценки'!$H$111,'Методика оценки'!$E$111,'Методика оценки'!$E$110)))*$D$24</f>
        <v>20</v>
      </c>
      <c r="K24" s="179">
        <f>(IF('ИД Свод'!J23='Методика оценки'!$H$110,'Методика оценки'!$E$110,IF('ИД Свод'!J23='Методика оценки'!$H$111,'Методика оценки'!$E$111,'Методика оценки'!$E$110)))*$D$24</f>
        <v>0</v>
      </c>
      <c r="L24" s="179">
        <f>(IF('ИД Свод'!K23='Методика оценки'!$H$110,'Методика оценки'!$E$110,IF('ИД Свод'!K23='Методика оценки'!$H$111,'Методика оценки'!$E$111,'Методика оценки'!$E$110)))*$D$24</f>
        <v>20</v>
      </c>
    </row>
    <row r="25" spans="1:12" ht="45" collapsed="1">
      <c r="A25" s="64"/>
      <c r="B25" s="106" t="str">
        <f>'Методика оценки'!A112</f>
        <v>К3</v>
      </c>
      <c r="C25" s="106" t="str">
        <f>'Методика оценки'!B112</f>
        <v>Группа критериев 3. Обеспеченность кадровыми ресурсами (преподавательский состав, административно-управленческий состав, вспомогательный персонал и т.п.)</v>
      </c>
      <c r="D25" s="122">
        <v>1</v>
      </c>
      <c r="E25" s="178">
        <f t="shared" ref="E25:L25" si="3">SUM(E26:E41)*$D$25</f>
        <v>39.799999999999997</v>
      </c>
      <c r="F25" s="178">
        <f t="shared" si="3"/>
        <v>32.4</v>
      </c>
      <c r="G25" s="178">
        <f t="shared" si="3"/>
        <v>44</v>
      </c>
      <c r="H25" s="178">
        <f t="shared" si="3"/>
        <v>61.4</v>
      </c>
      <c r="I25" s="178">
        <f t="shared" si="3"/>
        <v>45</v>
      </c>
      <c r="J25" s="178">
        <f t="shared" si="3"/>
        <v>33</v>
      </c>
      <c r="K25" s="178">
        <f t="shared" si="3"/>
        <v>49</v>
      </c>
      <c r="L25" s="178">
        <f t="shared" si="3"/>
        <v>41</v>
      </c>
    </row>
    <row r="26" spans="1:12" ht="45" hidden="1" outlineLevel="1">
      <c r="A26" s="65"/>
      <c r="B26" s="86" t="str">
        <f>'Методика оценки'!A113</f>
        <v>К3.1.</v>
      </c>
      <c r="C26" s="86" t="str">
        <f>'Методика оценки'!C113</f>
        <v>Соотношение количества педагогических работников, педагогический стаж работы которых составляет до 5 лет, и количества педагогических работников, педагогический стаж работы которых составляет более 30 лет, в отчётном году</v>
      </c>
      <c r="D26" s="123">
        <f>'Методика оценки'!D113</f>
        <v>0.02</v>
      </c>
      <c r="E26" s="179">
        <f>IF('ИД Свод'!D24=0,0,IF((('ИД Свод'!D25/'ИД Свод'!D24)*100)&lt;= 'Методика оценки'!$J$115, 'Методика оценки'!$E$115,IF(AND((('ИД Свод'!D25/'ИД Свод'!D24)*100)&gt;= 'Методика оценки'!$H$116,(('ИД Свод'!D25/'ИД Свод'!D24)*100)&lt;= 'Методика оценки'!$J$116), 'Методика оценки'!$E$116,IF(AND((('ИД Свод'!D25/'ИД Свод'!D24)*100)&gt;= 'Методика оценки'!$H$117, (('ИД Свод'!D25/'ИД Свод'!D24)*100)&lt;= 'Методика оценки'!$J$117), 'Методика оценки'!$E$117,IF(AND((('ИД Свод'!D25/'ИД Свод'!D24)*100)&gt;= 'Методика оценки'!$H$118, (('ИД Свод'!D25/'ИД Свод'!D24)*100)&lt;= 'Методика оценки'!$J$118), 'Методика оценки'!$E$118,IF((('ИД Свод'!D25/'ИД Свод'!D24)*100)&gt;= 'Методика оценки'!$H$119, 'Методика оценки'!$E$119,"ошибка")))))*$D$26)</f>
        <v>1</v>
      </c>
      <c r="F26" s="179">
        <f>IF('ИД Свод'!E24=0,0,IF((('ИД Свод'!E25/'ИД Свод'!E24)*100)&lt;= 'Методика оценки'!$J$115, 'Методика оценки'!$E$115,IF(AND((('ИД Свод'!E25/'ИД Свод'!E24)*100)&gt;= 'Методика оценки'!$H$116,(('ИД Свод'!E25/'ИД Свод'!E24)*100)&lt;= 'Методика оценки'!$J$116), 'Методика оценки'!$E$116,IF(AND((('ИД Свод'!E25/'ИД Свод'!E24)*100)&gt;= 'Методика оценки'!$H$117, (('ИД Свод'!E25/'ИД Свод'!E24)*100)&lt;= 'Методика оценки'!$J$117), 'Методика оценки'!$E$117,IF(AND((('ИД Свод'!E25/'ИД Свод'!E24)*100)&gt;= 'Методика оценки'!$H$118, (('ИД Свод'!E25/'ИД Свод'!E24)*100)&lt;= 'Методика оценки'!$J$118), 'Методика оценки'!$E$118,IF((('ИД Свод'!E25/'ИД Свод'!E24)*100)&gt;= 'Методика оценки'!$H$119, 'Методика оценки'!$E$119,"ошибка")))))*$D$26)</f>
        <v>0</v>
      </c>
      <c r="G26" s="179">
        <f>IF('ИД Свод'!F24=0,0,IF((('ИД Свод'!F25/'ИД Свод'!F24)*100)&lt;= 'Методика оценки'!$J$115, 'Методика оценки'!$E$115,IF(AND((('ИД Свод'!F25/'ИД Свод'!F24)*100)&gt;= 'Методика оценки'!$H$116,(('ИД Свод'!F25/'ИД Свод'!F24)*100)&lt;= 'Методика оценки'!$J$116), 'Методика оценки'!$E$116,IF(AND((('ИД Свод'!F25/'ИД Свод'!F24)*100)&gt;= 'Методика оценки'!$H$117, (('ИД Свод'!F25/'ИД Свод'!F24)*100)&lt;= 'Методика оценки'!$J$117), 'Методика оценки'!$E$117,IF(AND((('ИД Свод'!F25/'ИД Свод'!F24)*100)&gt;= 'Методика оценки'!$H$118, (('ИД Свод'!F25/'ИД Свод'!F24)*100)&lt;= 'Методика оценки'!$J$118), 'Методика оценки'!$E$118,IF((('ИД Свод'!F25/'ИД Свод'!F24)*100)&gt;= 'Методика оценки'!$H$119, 'Методика оценки'!$E$119,"ошибка")))))*$D$26)</f>
        <v>0</v>
      </c>
      <c r="H26" s="179">
        <f>IF('ИД Свод'!G24=0,0,IF((('ИД Свод'!G25/'ИД Свод'!G24)*100)&lt;= 'Методика оценки'!$J$115, 'Методика оценки'!$E$115,IF(AND((('ИД Свод'!G25/'ИД Свод'!G24)*100)&gt;= 'Методика оценки'!$H$116,(('ИД Свод'!G25/'ИД Свод'!G24)*100)&lt;= 'Методика оценки'!$J$116), 'Методика оценки'!$E$116,IF(AND((('ИД Свод'!G25/'ИД Свод'!G24)*100)&gt;= 'Методика оценки'!$H$117, (('ИД Свод'!G25/'ИД Свод'!G24)*100)&lt;= 'Методика оценки'!$J$117), 'Методика оценки'!$E$117,IF(AND((('ИД Свод'!G25/'ИД Свод'!G24)*100)&gt;= 'Методика оценки'!$H$118, (('ИД Свод'!G25/'ИД Свод'!G24)*100)&lt;= 'Методика оценки'!$J$118), 'Методика оценки'!$E$118,IF((('ИД Свод'!G25/'ИД Свод'!G24)*100)&gt;= 'Методика оценки'!$H$119, 'Методика оценки'!$E$119,"ошибка")))))*$D$26)</f>
        <v>0</v>
      </c>
      <c r="I26" s="179">
        <f>IF('ИД Свод'!H24=0,0,IF((('ИД Свод'!H25/'ИД Свод'!H24)*100)&lt;= 'Методика оценки'!$J$115, 'Методика оценки'!$E$115,IF(AND((('ИД Свод'!H25/'ИД Свод'!H24)*100)&gt;= 'Методика оценки'!$H$116,(('ИД Свод'!H25/'ИД Свод'!H24)*100)&lt;= 'Методика оценки'!$J$116), 'Методика оценки'!$E$116,IF(AND((('ИД Свод'!H25/'ИД Свод'!H24)*100)&gt;= 'Методика оценки'!$H$117, (('ИД Свод'!H25/'ИД Свод'!H24)*100)&lt;= 'Методика оценки'!$J$117), 'Методика оценки'!$E$117,IF(AND((('ИД Свод'!H25/'ИД Свод'!H24)*100)&gt;= 'Методика оценки'!$H$118, (('ИД Свод'!H25/'ИД Свод'!H24)*100)&lt;= 'Методика оценки'!$J$118), 'Методика оценки'!$E$118,IF((('ИД Свод'!H25/'ИД Свод'!H24)*100)&gt;= 'Методика оценки'!$H$119, 'Методика оценки'!$E$119,"ошибка")))))*$D$26)</f>
        <v>1</v>
      </c>
      <c r="J26" s="179">
        <f>IF('ИД Свод'!I24=0,0,IF((('ИД Свод'!I25/'ИД Свод'!I24)*100)&lt;= 'Методика оценки'!$J$115, 'Методика оценки'!$E$115,IF(AND((('ИД Свод'!I25/'ИД Свод'!I24)*100)&gt;= 'Методика оценки'!$H$116,(('ИД Свод'!I25/'ИД Свод'!I24)*100)&lt;= 'Методика оценки'!$J$116), 'Методика оценки'!$E$116,IF(AND((('ИД Свод'!I25/'ИД Свод'!I24)*100)&gt;= 'Методика оценки'!$H$117, (('ИД Свод'!I25/'ИД Свод'!I24)*100)&lt;= 'Методика оценки'!$J$117), 'Методика оценки'!$E$117,IF(AND((('ИД Свод'!I25/'ИД Свод'!I24)*100)&gt;= 'Методика оценки'!$H$118, (('ИД Свод'!I25/'ИД Свод'!I24)*100)&lt;= 'Методика оценки'!$J$118), 'Методика оценки'!$E$118,IF((('ИД Свод'!I25/'ИД Свод'!I24)*100)&gt;= 'Методика оценки'!$H$119, 'Методика оценки'!$E$119,"ошибка")))))*$D$26)</f>
        <v>0</v>
      </c>
      <c r="K26" s="179">
        <f>IF('ИД Свод'!J24=0,0,IF((('ИД Свод'!J25/'ИД Свод'!J24)*100)&lt;= 'Методика оценки'!$J$115, 'Методика оценки'!$E$115,IF(AND((('ИД Свод'!J25/'ИД Свод'!J24)*100)&gt;= 'Методика оценки'!$H$116,(('ИД Свод'!J25/'ИД Свод'!J24)*100)&lt;= 'Методика оценки'!$J$116), 'Методика оценки'!$E$116,IF(AND((('ИД Свод'!J25/'ИД Свод'!J24)*100)&gt;= 'Методика оценки'!$H$117, (('ИД Свод'!J25/'ИД Свод'!J24)*100)&lt;= 'Методика оценки'!$J$117), 'Методика оценки'!$E$117,IF(AND((('ИД Свод'!J25/'ИД Свод'!J24)*100)&gt;= 'Методика оценки'!$H$118, (('ИД Свод'!J25/'ИД Свод'!J24)*100)&lt;= 'Методика оценки'!$J$118), 'Методика оценки'!$E$118,IF((('ИД Свод'!J25/'ИД Свод'!J24)*100)&gt;= 'Методика оценки'!$H$119, 'Методика оценки'!$E$119,"ошибка")))))*$D$26)</f>
        <v>1</v>
      </c>
      <c r="L26" s="179">
        <f>IF('ИД Свод'!K24=0,0,IF((('ИД Свод'!K25/'ИД Свод'!K24)*100)&lt;= 'Методика оценки'!$J$115, 'Методика оценки'!$E$115,IF(AND((('ИД Свод'!K25/'ИД Свод'!K24)*100)&gt;= 'Методика оценки'!$H$116,(('ИД Свод'!K25/'ИД Свод'!K24)*100)&lt;= 'Методика оценки'!$J$116), 'Методика оценки'!$E$116,IF(AND((('ИД Свод'!K25/'ИД Свод'!K24)*100)&gt;= 'Методика оценки'!$H$117, (('ИД Свод'!K25/'ИД Свод'!K24)*100)&lt;= 'Методика оценки'!$J$117), 'Методика оценки'!$E$117,IF(AND((('ИД Свод'!K25/'ИД Свод'!K24)*100)&gt;= 'Методика оценки'!$H$118, (('ИД Свод'!K25/'ИД Свод'!K24)*100)&lt;= 'Методика оценки'!$J$118), 'Методика оценки'!$E$118,IF((('ИД Свод'!K25/'ИД Свод'!K24)*100)&gt;= 'Методика оценки'!$H$119, 'Методика оценки'!$E$119,"ошибка")))))*$D$26)</f>
        <v>0</v>
      </c>
    </row>
    <row r="27" spans="1:12" ht="45" hidden="1" outlineLevel="1">
      <c r="A27" s="65"/>
      <c r="B27" s="86" t="str">
        <f>'Методика оценки'!A120</f>
        <v>К3.2.</v>
      </c>
      <c r="C27" s="86" t="str">
        <f>'Методика оценки'!C120</f>
        <v>Доля педагогических работников ДОО, имеющих высшее образование педагогической направленности (от общего количества педагогических работников), в отчётном году</v>
      </c>
      <c r="D27" s="123">
        <f>'Методика оценки'!D120</f>
        <v>0.08</v>
      </c>
      <c r="E27" s="118">
        <f>IF('ИД Свод'!D27=0,0,(IF(('ИД Свод'!D26/'ИД Свод'!D27)*100&lt;='Методика оценки'!$J$122,'Методика оценки'!$E$122,IF('Методика оценки'!$H$123&lt;=('ИД Свод'!D26/'ИД Свод'!D27)*100&lt;='Методика оценки'!$J$123,'Методика оценки'!$E$123,IF(('ИД Свод'!D26/'ИД Свод'!D27)*100&gt;='Методика оценки'!$H$124,'Методика оценки'!$E$124,'Методика оценки'!$E$123))))*$D$27)</f>
        <v>0</v>
      </c>
      <c r="F27" s="118">
        <f>IF('ИД Свод'!E27=0,0,(IF(('ИД Свод'!E26/'ИД Свод'!E27)*100&lt;='Методика оценки'!$J$122,'Методика оценки'!$E$122,IF('Методика оценки'!$H$123&lt;=('ИД Свод'!E26/'ИД Свод'!E27)*100&lt;='Методика оценки'!$J$123,'Методика оценки'!$E$123,IF(('ИД Свод'!E26/'ИД Свод'!E27)*100&gt;='Методика оценки'!$H$124,'Методика оценки'!$E$124,'Методика оценки'!$E$123))))*$D$27)</f>
        <v>0</v>
      </c>
      <c r="G27" s="118">
        <f>IF('ИД Свод'!F27=0,0,(IF(('ИД Свод'!F26/'ИД Свод'!F27)*100&lt;='Методика оценки'!$J$122,'Методика оценки'!$E$122,IF('Методика оценки'!$H$123&lt;=('ИД Свод'!F26/'ИД Свод'!F27)*100&lt;='Методика оценки'!$J$123,'Методика оценки'!$E$123,IF(('ИД Свод'!F26/'ИД Свод'!F27)*100&gt;='Методика оценки'!$H$124,'Методика оценки'!$E$124,'Методика оценки'!$E$123))))*$D$27)</f>
        <v>4</v>
      </c>
      <c r="H27" s="118">
        <f>IF('ИД Свод'!G27=0,0,(IF(('ИД Свод'!G26/'ИД Свод'!G27)*100&lt;='Методика оценки'!$J$122,'Методика оценки'!$E$122,IF('Методика оценки'!$H$123&lt;=('ИД Свод'!G26/'ИД Свод'!G27)*100&lt;='Методика оценки'!$J$123,'Методика оценки'!$E$123,IF(('ИД Свод'!G26/'ИД Свод'!G27)*100&gt;='Методика оценки'!$H$124,'Методика оценки'!$E$124,'Методика оценки'!$E$123))))*$D$27)</f>
        <v>8</v>
      </c>
      <c r="I27" s="118">
        <f>IF('ИД Свод'!H27=0,0,(IF(('ИД Свод'!H26/'ИД Свод'!H27)*100&lt;='Методика оценки'!$J$122,'Методика оценки'!$E$122,IF('Методика оценки'!$H$123&lt;=('ИД Свод'!H26/'ИД Свод'!H27)*100&lt;='Методика оценки'!$J$123,'Методика оценки'!$E$123,IF(('ИД Свод'!H26/'ИД Свод'!H27)*100&gt;='Методика оценки'!$H$124,'Методика оценки'!$E$124,'Методика оценки'!$E$123))))*$D$27)</f>
        <v>0</v>
      </c>
      <c r="J27" s="118">
        <f>IF('ИД Свод'!I27=0,0,(IF(('ИД Свод'!I26/'ИД Свод'!I27)*100&lt;='Методика оценки'!$J$122,'Методика оценки'!$E$122,IF('Методика оценки'!$H$123&lt;=('ИД Свод'!I26/'ИД Свод'!I27)*100&lt;='Методика оценки'!$J$123,'Методика оценки'!$E$123,IF(('ИД Свод'!I26/'ИД Свод'!I27)*100&gt;='Методика оценки'!$H$124,'Методика оценки'!$E$124,'Методика оценки'!$E$123))))*$D$27)</f>
        <v>4</v>
      </c>
      <c r="K27" s="118">
        <f>IF('ИД Свод'!J27=0,0,(IF(('ИД Свод'!J26/'ИД Свод'!J27)*100&lt;='Методика оценки'!$J$122,'Методика оценки'!$E$122,IF('Методика оценки'!$H$123&lt;=('ИД Свод'!J26/'ИД Свод'!J27)*100&lt;='Методика оценки'!$J$123,'Методика оценки'!$E$123,IF(('ИД Свод'!J26/'ИД Свод'!J27)*100&gt;='Методика оценки'!$H$124,'Методика оценки'!$E$124,'Методика оценки'!$E$123))))*$D$27)</f>
        <v>8</v>
      </c>
      <c r="L27" s="118">
        <f>IF('ИД Свод'!K27=0,0,(IF(('ИД Свод'!K26/'ИД Свод'!K27)*100&lt;='Методика оценки'!$J$122,'Методика оценки'!$E$122,IF('Методика оценки'!$H$123&lt;=('ИД Свод'!K26/'ИД Свод'!K27)*100&lt;='Методика оценки'!$J$123,'Методика оценки'!$E$123,IF(('ИД Свод'!K26/'ИД Свод'!K27)*100&gt;='Методика оценки'!$H$124,'Методика оценки'!$E$124,'Методика оценки'!$E$123))))*$D$27)</f>
        <v>4</v>
      </c>
    </row>
    <row r="28" spans="1:12" ht="45" hidden="1" outlineLevel="1">
      <c r="A28" s="65"/>
      <c r="B28" s="86" t="str">
        <f>'Методика оценки'!A125</f>
        <v>К3.3.</v>
      </c>
      <c r="C28" s="86" t="str">
        <f>'Методика оценки'!C125</f>
        <v>Количество педагогических работников, которым по результатам аттестации были присвоены высшая и первая квалификационные категории (от общего количества педагогических работников ДОО)</v>
      </c>
      <c r="D28" s="123">
        <f>'Методика оценки'!D125</f>
        <v>0.04</v>
      </c>
      <c r="E28" s="118">
        <f>(IF('ИД Свод'!D28='Методика оценки'!$J$127,'Методика оценки'!$E$127,IF('Методика оценки'!$H$128&lt;='ИД Свод'!D28&lt;='Методика оценки'!$J$128,'Методика оценки'!$E$128,IF('ИД Свод'!D28&gt;='Методика оценки'!$H$129,'Методика оценки'!$E$129,'Методика оценки'!$E$128))))*$D$28</f>
        <v>0</v>
      </c>
      <c r="F28" s="118">
        <f>(IF('ИД Свод'!E28='Методика оценки'!$J$127,'Методика оценки'!$E$127,IF('Методика оценки'!$H$128&lt;='ИД Свод'!E28&lt;='Методика оценки'!$J$128,'Методика оценки'!$E$128,IF('ИД Свод'!E28&gt;='Методика оценки'!$H$129,'Методика оценки'!$E$129,'Методика оценки'!$E$128))))*$D$28</f>
        <v>2</v>
      </c>
      <c r="G28" s="118">
        <f>(IF('ИД Свод'!F28='Методика оценки'!$J$127,'Методика оценки'!$E$127,IF('Методика оценки'!$H$128&lt;='ИД Свод'!F28&lt;='Методика оценки'!$J$128,'Методика оценки'!$E$128,IF('ИД Свод'!F28&gt;='Методика оценки'!$H$129,'Методика оценки'!$E$129,'Методика оценки'!$E$128))))*$D$28</f>
        <v>0</v>
      </c>
      <c r="H28" s="118">
        <f>(IF('ИД Свод'!G28='Методика оценки'!$J$127,'Методика оценки'!$E$127,IF('Методика оценки'!$H$128&lt;='ИД Свод'!G28&lt;='Методика оценки'!$J$128,'Методика оценки'!$E$128,IF('ИД Свод'!G28&gt;='Методика оценки'!$H$129,'Методика оценки'!$E$129,'Методика оценки'!$E$128))))*$D$28</f>
        <v>4</v>
      </c>
      <c r="I28" s="118">
        <f>(IF('ИД Свод'!H28='Методика оценки'!$J$127,'Методика оценки'!$E$127,IF('Методика оценки'!$H$128&lt;='ИД Свод'!H28&lt;='Методика оценки'!$J$128,'Методика оценки'!$E$128,IF('ИД Свод'!H28&gt;='Методика оценки'!$H$129,'Методика оценки'!$E$129,'Методика оценки'!$E$128))))*$D$28</f>
        <v>2</v>
      </c>
      <c r="J28" s="118">
        <f>(IF('ИД Свод'!I28='Методика оценки'!$J$127,'Методика оценки'!$E$127,IF('Методика оценки'!$H$128&lt;='ИД Свод'!I28&lt;='Методика оценки'!$J$128,'Методика оценки'!$E$128,IF('ИД Свод'!I28&gt;='Методика оценки'!$H$129,'Методика оценки'!$E$129,'Методика оценки'!$E$128))))*$D$28</f>
        <v>0</v>
      </c>
      <c r="K28" s="118">
        <f>(IF('ИД Свод'!J28='Методика оценки'!$J$127,'Методика оценки'!$E$127,IF('Методика оценки'!$H$128&lt;='ИД Свод'!J28&lt;='Методика оценки'!$J$128,'Методика оценки'!$E$128,IF('ИД Свод'!J28&gt;='Методика оценки'!$H$129,'Методика оценки'!$E$129,'Методика оценки'!$E$128))))*$D$28</f>
        <v>2</v>
      </c>
      <c r="L28" s="118">
        <f>(IF('ИД Свод'!K28='Методика оценки'!$J$127,'Методика оценки'!$E$127,IF('Методика оценки'!$H$128&lt;='ИД Свод'!K28&lt;='Методика оценки'!$J$128,'Методика оценки'!$E$128,IF('ИД Свод'!K28&gt;='Методика оценки'!$H$129,'Методика оценки'!$E$129,'Методика оценки'!$E$128))))*$D$28</f>
        <v>4</v>
      </c>
    </row>
    <row r="29" spans="1:12" ht="60" hidden="1" outlineLevel="1">
      <c r="A29" s="65"/>
      <c r="B29" s="86" t="str">
        <f>'Методика оценки'!A130</f>
        <v>К3.4.</v>
      </c>
      <c r="C29" s="86" t="str">
        <f>'Методика оценки'!C130</f>
        <v>Доля педагогических работников ДОО, прошедших за последние 5 лет повышение квалификации/профессиональную переподготовку по профилю педагогической деятельности деятельности (в общей численности педагогических работников), по состоянию на отчётный год</v>
      </c>
      <c r="D29" s="123">
        <f>'Методика оценки'!D130</f>
        <v>0.1</v>
      </c>
      <c r="E29" s="179">
        <f>IF('ИД Свод'!D27=0,0,(IF(('ИД Свод'!D29/'ИД Свод'!D27)*100&lt;='Методика оценки'!$J$132,'Методика оценки'!$E$132,IF('Методика оценки'!$H$133&lt;=('ИД Свод'!D29/'ИД Свод'!D27)*100&lt;='Методика оценки'!$J$133,'Методика оценки'!$E$133,IF(('ИД Свод'!D29/'ИД Свод'!D27)*100&gt;='Методика оценки'!$H$134,'Методика оценки'!$E$134,'Методика оценки'!$E$133))))*$D$29)</f>
        <v>0</v>
      </c>
      <c r="F29" s="179">
        <f>IF('ИД Свод'!E27=0,0,(IF(('ИД Свод'!E29/'ИД Свод'!E27)*100&lt;='Методика оценки'!$J$132,'Методика оценки'!$E$132,IF('Методика оценки'!$H$133&lt;=('ИД Свод'!E29/'ИД Свод'!E27)*100&lt;='Методика оценки'!$J$133,'Методика оценки'!$E$133,IF(('ИД Свод'!E29/'ИД Свод'!E27)*100&gt;='Методика оценки'!$H$134,'Методика оценки'!$E$134,'Методика оценки'!$E$133))))*$D$29)</f>
        <v>0</v>
      </c>
      <c r="G29" s="179">
        <f>IF('ИД Свод'!F27=0,0,(IF(('ИД Свод'!F29/'ИД Свод'!F27)*100&lt;='Методика оценки'!$J$132,'Методика оценки'!$E$132,IF('Методика оценки'!$H$133&lt;=('ИД Свод'!F29/'ИД Свод'!F27)*100&lt;='Методика оценки'!$J$133,'Методика оценки'!$E$133,IF(('ИД Свод'!F29/'ИД Свод'!F27)*100&gt;='Методика оценки'!$H$134,'Методика оценки'!$E$134,'Методика оценки'!$E$133))))*$D$29)</f>
        <v>0</v>
      </c>
      <c r="H29" s="179">
        <f>IF('ИД Свод'!G27=0,0,(IF(('ИД Свод'!G29/'ИД Свод'!G27)*100&lt;='Методика оценки'!$J$132,'Методика оценки'!$E$132,IF('Методика оценки'!$H$133&lt;=('ИД Свод'!G29/'ИД Свод'!G27)*100&lt;='Методика оценки'!$J$133,'Методика оценки'!$E$133,IF(('ИД Свод'!G29/'ИД Свод'!G27)*100&gt;='Методика оценки'!$H$134,'Методика оценки'!$E$134,'Методика оценки'!$E$133))))*$D$29)</f>
        <v>0</v>
      </c>
      <c r="I29" s="179">
        <f>IF('ИД Свод'!H27=0,0,(IF(('ИД Свод'!H29/'ИД Свод'!H27)*100&lt;='Методика оценки'!$J$132,'Методика оценки'!$E$132,IF('Методика оценки'!$H$133&lt;=('ИД Свод'!H29/'ИД Свод'!H27)*100&lt;='Методика оценки'!$J$133,'Методика оценки'!$E$133,IF(('ИД Свод'!H29/'ИД Свод'!H27)*100&gt;='Методика оценки'!$H$134,'Методика оценки'!$E$134,'Методика оценки'!$E$133))))*$D$29)</f>
        <v>0</v>
      </c>
      <c r="J29" s="179">
        <f>IF('ИД Свод'!I27=0,0,(IF(('ИД Свод'!I29/'ИД Свод'!I27)*100&lt;='Методика оценки'!$J$132,'Методика оценки'!$E$132,IF('Методика оценки'!$H$133&lt;=('ИД Свод'!I29/'ИД Свод'!I27)*100&lt;='Методика оценки'!$J$133,'Методика оценки'!$E$133,IF(('ИД Свод'!I29/'ИД Свод'!I27)*100&gt;='Методика оценки'!$H$134,'Методика оценки'!$E$134,'Методика оценки'!$E$133))))*$D$29)</f>
        <v>0</v>
      </c>
      <c r="K29" s="179">
        <f>IF('ИД Свод'!J27=0,0,(IF(('ИД Свод'!J29/'ИД Свод'!J27)*100&lt;='Методика оценки'!$J$132,'Методика оценки'!$E$132,IF('Методика оценки'!$H$133&lt;=('ИД Свод'!J29/'ИД Свод'!J27)*100&lt;='Методика оценки'!$J$133,'Методика оценки'!$E$133,IF(('ИД Свод'!J29/'ИД Свод'!J27)*100&gt;='Методика оценки'!$H$134,'Методика оценки'!$E$134,'Методика оценки'!$E$133))))*$D$29)</f>
        <v>0</v>
      </c>
      <c r="L29" s="179">
        <f>IF('ИД Свод'!K27=0,0,(IF(('ИД Свод'!K29/'ИД Свод'!K27)*100&lt;='Методика оценки'!$J$132,'Методика оценки'!$E$132,IF('Методика оценки'!$H$133&lt;=('ИД Свод'!K29/'ИД Свод'!K27)*100&lt;='Методика оценки'!$J$133,'Методика оценки'!$E$133,IF(('ИД Свод'!K29/'ИД Свод'!K27)*100&gt;='Методика оценки'!$H$134,'Методика оценки'!$E$134,'Методика оценки'!$E$133))))*$D$29)</f>
        <v>5</v>
      </c>
    </row>
    <row r="30" spans="1:12" ht="45" hidden="1" outlineLevel="1">
      <c r="A30" s="65"/>
      <c r="B30" s="86" t="str">
        <f>'Методика оценки'!A135</f>
        <v>К3.5.</v>
      </c>
      <c r="C30" s="86" t="str">
        <f>'Методика оценки'!C135</f>
        <v>Доля педагогических работников ДОО, прошедших повышение квалификации по применению в образовательном процессе ФГОСов (в общей численности педагогических работников), по состоянию на отчётный год</v>
      </c>
      <c r="D30" s="123">
        <f>'Методика оценки'!D135</f>
        <v>0.08</v>
      </c>
      <c r="E30" s="118">
        <f>IF('ИД Свод'!D27=0,0,(IF(('ИД Свод'!D30/'ИД Свод'!D27)*100&lt;='Методика оценки'!$J$137,'Методика оценки'!$E$137,IF('Методика оценки'!$H$138&lt;=('ИД Свод'!D30/'ИД Свод'!D27)*100&lt;='Методика оценки'!$J$138,'Методика оценки'!$E$138,IF(('ИД Свод'!D30/'ИД Свод'!D27)*100&gt;='Методика оценки'!$H$139,'Методика оценки'!$E$139,'Методика оценки'!$E$138))))*$D$30)</f>
        <v>0</v>
      </c>
      <c r="F30" s="118">
        <f>IF('ИД Свод'!E27=0,0,(IF(('ИД Свод'!E30/'ИД Свод'!E27)*100&lt;='Методика оценки'!$J$137,'Методика оценки'!$E$137,IF('Методика оценки'!$H$138&lt;=('ИД Свод'!E30/'ИД Свод'!E27)*100&lt;='Методика оценки'!$J$138,'Методика оценки'!$E$138,IF(('ИД Свод'!E30/'ИД Свод'!E27)*100&gt;='Методика оценки'!$H$139,'Методика оценки'!$E$139,'Методика оценки'!$E$138))))*$D$30)</f>
        <v>4</v>
      </c>
      <c r="G30" s="118">
        <f>IF('ИД Свод'!F27=0,0,(IF(('ИД Свод'!F30/'ИД Свод'!F27)*100&lt;='Методика оценки'!$J$137,'Методика оценки'!$E$137,IF('Методика оценки'!$H$138&lt;=('ИД Свод'!F30/'ИД Свод'!F27)*100&lt;='Методика оценки'!$J$138,'Методика оценки'!$E$138,IF(('ИД Свод'!F30/'ИД Свод'!F27)*100&gt;='Методика оценки'!$H$139,'Методика оценки'!$E$139,'Методика оценки'!$E$138))))*$D$30)</f>
        <v>0</v>
      </c>
      <c r="H30" s="118">
        <f>IF('ИД Свод'!G27=0,0,(IF(('ИД Свод'!G30/'ИД Свод'!G27)*100&lt;='Методика оценки'!$J$137,'Методика оценки'!$E$137,IF('Методика оценки'!$H$138&lt;=('ИД Свод'!G30/'ИД Свод'!G27)*100&lt;='Методика оценки'!$J$138,'Методика оценки'!$E$138,IF(('ИД Свод'!G30/'ИД Свод'!G27)*100&gt;='Методика оценки'!$H$139,'Методика оценки'!$E$139,'Методика оценки'!$E$138))))*$D$30)</f>
        <v>4</v>
      </c>
      <c r="I30" s="118">
        <f>IF('ИД Свод'!H27=0,0,(IF(('ИД Свод'!H30/'ИД Свод'!H27)*100&lt;='Методика оценки'!$J$137,'Методика оценки'!$E$137,IF('Методика оценки'!$H$138&lt;=('ИД Свод'!H30/'ИД Свод'!H27)*100&lt;='Методика оценки'!$J$138,'Методика оценки'!$E$138,IF(('ИД Свод'!H30/'ИД Свод'!H27)*100&gt;='Методика оценки'!$H$139,'Методика оценки'!$E$139,'Методика оценки'!$E$138))))*$D$30)</f>
        <v>4</v>
      </c>
      <c r="J30" s="118">
        <f>IF('ИД Свод'!I27=0,0,(IF(('ИД Свод'!I30/'ИД Свод'!I27)*100&lt;='Методика оценки'!$J$137,'Методика оценки'!$E$137,IF('Методика оценки'!$H$138&lt;=('ИД Свод'!I30/'ИД Свод'!I27)*100&lt;='Методика оценки'!$J$138,'Методика оценки'!$E$138,IF(('ИД Свод'!I30/'ИД Свод'!I27)*100&gt;='Методика оценки'!$H$139,'Методика оценки'!$E$139,'Методика оценки'!$E$138))))*$D$30)</f>
        <v>4</v>
      </c>
      <c r="K30" s="118">
        <f>IF('ИД Свод'!J27=0,0,(IF(('ИД Свод'!J30/'ИД Свод'!J27)*100&lt;='Методика оценки'!$J$137,'Методика оценки'!$E$137,IF('Методика оценки'!$H$138&lt;=('ИД Свод'!J30/'ИД Свод'!J27)*100&lt;='Методика оценки'!$J$138,'Методика оценки'!$E$138,IF(('ИД Свод'!J30/'ИД Свод'!J27)*100&gt;='Методика оценки'!$H$139,'Методика оценки'!$E$139,'Методика оценки'!$E$138))))*$D$30)</f>
        <v>4</v>
      </c>
      <c r="L30" s="118">
        <f>IF('ИД Свод'!K27=0,0,(IF(('ИД Свод'!K30/'ИД Свод'!K27)*100&lt;='Методика оценки'!$J$137,'Методика оценки'!$E$137,IF('Методика оценки'!$H$138&lt;=('ИД Свод'!K30/'ИД Свод'!K27)*100&lt;='Методика оценки'!$J$138,'Методика оценки'!$E$138,IF(('ИД Свод'!K30/'ИД Свод'!K27)*100&gt;='Методика оценки'!$H$139,'Методика оценки'!$E$139,'Методика оценки'!$E$138))))*$D$30)</f>
        <v>4</v>
      </c>
    </row>
    <row r="31" spans="1:12" ht="135" hidden="1" outlineLevel="1">
      <c r="A31" s="65"/>
      <c r="B31" s="86" t="str">
        <f>'Методика оценки'!A140</f>
        <v>К3.6.</v>
      </c>
      <c r="C31" s="86" t="str">
        <f>'Методика оценки'!C140</f>
        <v>Количество педагогических работников, имеющих награды и поощрения, почетные звания, ведомственные знаки отличия (К примеру, «Заслуженный учитель Российской Федерации», «Народный учитель Российской Федерации», «Заслуженный преподаватель», «Заслуженный работник профтехобразования», «Заслуженный мастер профтехобразования», «Заслуженный тренер», «Заслуженный работник физической культуры», «Заслуженный мастер спорта», «Заслуженный работник культуры», «Заслуженный деятель искусств», «Народный врач», «Отличник народного образования», «Почетный работник общего образования Российской Федерации»)</v>
      </c>
      <c r="D31" s="123">
        <f>'Методика оценки'!D140</f>
        <v>0.06</v>
      </c>
      <c r="E31" s="118">
        <f>(IF('ИД Свод'!D31&lt;='Методика оценки'!$J$141,'Методика оценки'!$E$141,IF('Методика оценки'!$H$142&lt;='ИД Свод'!D31&lt;='Методика оценки'!$J$142,'Методика оценки'!$E$142,IF('ИД Свод'!D31&gt;='Методика оценки'!$H$143,'Методика оценки'!$E$143,'Методика оценки'!$E$142))))*$D$31</f>
        <v>0</v>
      </c>
      <c r="F31" s="118">
        <f>(IF('ИД Свод'!E31&lt;='Методика оценки'!$J$141,'Методика оценки'!$E$141,IF('Методика оценки'!$H$142&lt;='ИД Свод'!E31&lt;='Методика оценки'!$J$142,'Методика оценки'!$E$142,IF('ИД Свод'!E31&gt;='Методика оценки'!$H$143,'Методика оценки'!$E$143,'Методика оценки'!$E$142))))*$D$31</f>
        <v>0</v>
      </c>
      <c r="G31" s="118">
        <f>(IF('ИД Свод'!F31&lt;='Методика оценки'!$J$141,'Методика оценки'!$E$141,IF('Методика оценки'!$H$142&lt;='ИД Свод'!F31&lt;='Методика оценки'!$J$142,'Методика оценки'!$E$142,IF('ИД Свод'!F31&gt;='Методика оценки'!$H$143,'Методика оценки'!$E$143,'Методика оценки'!$E$142))))*$D$31</f>
        <v>0</v>
      </c>
      <c r="H31" s="118">
        <f>(IF('ИД Свод'!G31&lt;='Методика оценки'!$J$141,'Методика оценки'!$E$141,IF('Методика оценки'!$H$142&lt;='ИД Свод'!G31&lt;='Методика оценки'!$J$142,'Методика оценки'!$E$142,IF('ИД Свод'!G31&gt;='Методика оценки'!$H$143,'Методика оценки'!$E$143,'Методика оценки'!$E$142))))*$D$31</f>
        <v>6</v>
      </c>
      <c r="I31" s="118">
        <f>(IF('ИД Свод'!H31&lt;='Методика оценки'!$J$141,'Методика оценки'!$E$141,IF('Методика оценки'!$H$142&lt;='ИД Свод'!H31&lt;='Методика оценки'!$J$142,'Методика оценки'!$E$142,IF('ИД Свод'!H31&gt;='Методика оценки'!$H$143,'Методика оценки'!$E$143,'Методика оценки'!$E$142))))*$D$31</f>
        <v>6</v>
      </c>
      <c r="J31" s="118">
        <f>(IF('ИД Свод'!I31&lt;='Методика оценки'!$J$141,'Методика оценки'!$E$141,IF('Методика оценки'!$H$142&lt;='ИД Свод'!I31&lt;='Методика оценки'!$J$142,'Методика оценки'!$E$142,IF('ИД Свод'!I31&gt;='Методика оценки'!$H$143,'Методика оценки'!$E$143,'Методика оценки'!$E$142))))*$D$31</f>
        <v>0</v>
      </c>
      <c r="K31" s="118">
        <f>(IF('ИД Свод'!J31&lt;='Методика оценки'!$J$141,'Методика оценки'!$E$141,IF('Методика оценки'!$H$142&lt;='ИД Свод'!J31&lt;='Методика оценки'!$J$142,'Методика оценки'!$E$142,IF('ИД Свод'!J31&gt;='Методика оценки'!$H$143,'Методика оценки'!$E$143,'Методика оценки'!$E$142))))*$D$31</f>
        <v>0</v>
      </c>
      <c r="L31" s="118">
        <f>(IF('ИД Свод'!K31&lt;='Методика оценки'!$J$141,'Методика оценки'!$E$141,IF('Методика оценки'!$H$142&lt;='ИД Свод'!K31&lt;='Методика оценки'!$J$142,'Методика оценки'!$E$142,IF('ИД Свод'!K31&gt;='Методика оценки'!$H$143,'Методика оценки'!$E$143,'Методика оценки'!$E$142))))*$D$31</f>
        <v>3</v>
      </c>
    </row>
    <row r="32" spans="1:12" ht="45" hidden="1" outlineLevel="1">
      <c r="A32" s="65"/>
      <c r="B32" s="86" t="str">
        <f>'Методика оценки'!A144</f>
        <v>К3.7.</v>
      </c>
      <c r="C32" s="86" t="str">
        <f>'Методика оценки'!C144</f>
        <v xml:space="preserve">Наличие педагогов, являющихся победителями, призерами (лауреатами) конкурсов всероссийского (к примеру, ВКПМ "Воспитатель года"), окружного, регионального, муниципального уровней </v>
      </c>
      <c r="D32" s="123">
        <f>'Методика оценки'!D144</f>
        <v>0.06</v>
      </c>
      <c r="E32" s="118">
        <f>(IF('ИД Свод'!D32='Методика оценки'!$H$145,'Методика оценки'!$E$145,IF('ИД Свод'!D32='Методика оценки'!$H$146,'Методика оценки'!$E$146,IF('ИД Свод'!D32='Методика оценки'!$H$147,'Методика оценки'!$E$147,'Методика оценки'!$E$148))))*$D$32</f>
        <v>4.8</v>
      </c>
      <c r="F32" s="118">
        <f>(IF('ИД Свод'!E32='Методика оценки'!$H$145,'Методика оценки'!$E$145,IF('ИД Свод'!E32='Методика оценки'!$H$146,'Методика оценки'!$E$146,IF('ИД Свод'!E32='Методика оценки'!$H$147,'Методика оценки'!$E$147,'Методика оценки'!$E$148))))*$D$32</f>
        <v>5.3999999999999995</v>
      </c>
      <c r="G32" s="118">
        <f>(IF('ИД Свод'!F32='Методика оценки'!$H$145,'Методика оценки'!$E$145,IF('ИД Свод'!F32='Методика оценки'!$H$146,'Методика оценки'!$E$146,IF('ИД Свод'!F32='Методика оценки'!$H$147,'Методика оценки'!$E$147,'Методика оценки'!$E$148))))*$D$32</f>
        <v>0</v>
      </c>
      <c r="H32" s="118">
        <f>(IF('ИД Свод'!G32='Методика оценки'!$H$145,'Методика оценки'!$E$145,IF('ИД Свод'!G32='Методика оценки'!$H$146,'Методика оценки'!$E$146,IF('ИД Свод'!G32='Методика оценки'!$H$147,'Методика оценки'!$E$147,'Методика оценки'!$E$148))))*$D$32</f>
        <v>5.3999999999999995</v>
      </c>
      <c r="I32" s="118">
        <f>(IF('ИД Свод'!H32='Методика оценки'!$H$145,'Методика оценки'!$E$145,IF('ИД Свод'!H32='Методика оценки'!$H$146,'Методика оценки'!$E$146,IF('ИД Свод'!H32='Методика оценки'!$H$147,'Методика оценки'!$E$147,'Методика оценки'!$E$148))))*$D$32</f>
        <v>0</v>
      </c>
      <c r="J32" s="118">
        <f>(IF('ИД Свод'!I32='Методика оценки'!$H$145,'Методика оценки'!$E$145,IF('ИД Свод'!I32='Методика оценки'!$H$146,'Методика оценки'!$E$146,IF('ИД Свод'!I32='Методика оценки'!$H$147,'Методика оценки'!$E$147,'Методика оценки'!$E$148))))*$D$32</f>
        <v>0</v>
      </c>
      <c r="K32" s="118">
        <f>(IF('ИД Свод'!J32='Методика оценки'!$H$145,'Методика оценки'!$E$145,IF('ИД Свод'!J32='Методика оценки'!$H$146,'Методика оценки'!$E$146,IF('ИД Свод'!J32='Методика оценки'!$H$147,'Методика оценки'!$E$147,'Методика оценки'!$E$148))))*$D$32</f>
        <v>0</v>
      </c>
      <c r="L32" s="118">
        <f>(IF('ИД Свод'!K32='Методика оценки'!$H$145,'Методика оценки'!$E$145,IF('ИД Свод'!K32='Методика оценки'!$H$146,'Методика оценки'!$E$146,IF('ИД Свод'!K32='Методика оценки'!$H$147,'Методика оценки'!$E$147,'Методика оценки'!$E$148))))*$D$32</f>
        <v>0</v>
      </c>
    </row>
    <row r="33" spans="1:12" ht="30" hidden="1" outlineLevel="1">
      <c r="A33" s="65"/>
      <c r="B33" s="86" t="str">
        <f>'Методика оценки'!A149</f>
        <v>К3.8.</v>
      </c>
      <c r="C33" s="86" t="str">
        <f>'Методика оценки'!C149</f>
        <v>Доля открытых вакансий педагогических работников от общего числа педагогических ставок в ДОО</v>
      </c>
      <c r="D33" s="123">
        <f>'Методика оценки'!D149</f>
        <v>0.04</v>
      </c>
      <c r="E33" s="118">
        <f>IF('ИД Свод'!D34=0,0,(IF(('ИД Свод'!D33/'ИД Свод'!D34)*100&gt;='Методика оценки'!$H$151,'Методика оценки'!$E$151,IF('Методика оценки'!$H$152&lt;=('ИД Свод'!D33/'ИД Свод'!D34)*100&lt;='Методика оценки'!$J$152,'Методика оценки'!$E$152,IF(('ИД Свод'!D33/'ИД Свод'!D34)*100&lt;='Методика оценки'!$J$153,'Методика оценки'!$E$153,'Методика оценки'!$E$152))))*$D$33)</f>
        <v>4</v>
      </c>
      <c r="F33" s="118">
        <f>IF('ИД Свод'!E34=0,0,(IF(('ИД Свод'!E33/'ИД Свод'!E34)*100&gt;='Методика оценки'!$H$151,'Методика оценки'!$E$151,IF('Методика оценки'!$H$152&lt;=('ИД Свод'!E33/'ИД Свод'!E34)*100&lt;='Методика оценки'!$J$152,'Методика оценки'!$E$152,IF(('ИД Свод'!E33/'ИД Свод'!E34)*100&lt;='Методика оценки'!$J$153,'Методика оценки'!$E$153,'Методика оценки'!$E$152))))*$D$33)</f>
        <v>4</v>
      </c>
      <c r="G33" s="118">
        <f>IF('ИД Свод'!F34=0,0,(IF(('ИД Свод'!F33/'ИД Свод'!F34)*100&gt;='Методика оценки'!$H$151,'Методика оценки'!$E$151,IF('Методика оценки'!$H$152&lt;=('ИД Свод'!F33/'ИД Свод'!F34)*100&lt;='Методика оценки'!$J$152,'Методика оценки'!$E$152,IF(('ИД Свод'!F33/'ИД Свод'!F34)*100&lt;='Методика оценки'!$J$153,'Методика оценки'!$E$153,'Методика оценки'!$E$152))))*$D$33)</f>
        <v>4</v>
      </c>
      <c r="H33" s="118">
        <f>IF('ИД Свод'!G34=0,0,(IF(('ИД Свод'!G33/'ИД Свод'!G34)*100&gt;='Методика оценки'!$H$151,'Методика оценки'!$E$151,IF('Методика оценки'!$H$152&lt;=('ИД Свод'!G33/'ИД Свод'!G34)*100&lt;='Методика оценки'!$J$152,'Методика оценки'!$E$152,IF(('ИД Свод'!G33/'ИД Свод'!G34)*100&lt;='Методика оценки'!$J$153,'Методика оценки'!$E$153,'Методика оценки'!$E$152))))*$D$33)</f>
        <v>4</v>
      </c>
      <c r="I33" s="118">
        <f>IF('ИД Свод'!H34=0,0,(IF(('ИД Свод'!H33/'ИД Свод'!H34)*100&gt;='Методика оценки'!$H$151,'Методика оценки'!$E$151,IF('Методика оценки'!$H$152&lt;=('ИД Свод'!H33/'ИД Свод'!H34)*100&lt;='Методика оценки'!$J$152,'Методика оценки'!$E$152,IF(('ИД Свод'!H33/'ИД Свод'!H34)*100&lt;='Методика оценки'!$J$153,'Методика оценки'!$E$153,'Методика оценки'!$E$152))))*$D$33)</f>
        <v>4</v>
      </c>
      <c r="J33" s="118">
        <f>IF('ИД Свод'!I34=0,0,(IF(('ИД Свод'!I33/'ИД Свод'!I34)*100&gt;='Методика оценки'!$H$151,'Методика оценки'!$E$151,IF('Методика оценки'!$H$152&lt;=('ИД Свод'!I33/'ИД Свод'!I34)*100&lt;='Методика оценки'!$J$152,'Методика оценки'!$E$152,IF(('ИД Свод'!I33/'ИД Свод'!I34)*100&lt;='Методика оценки'!$J$153,'Методика оценки'!$E$153,'Методика оценки'!$E$152))))*$D$33)</f>
        <v>4</v>
      </c>
      <c r="K33" s="118">
        <f>IF('ИД Свод'!J34=0,0,(IF(('ИД Свод'!J33/'ИД Свод'!J34)*100&gt;='Методика оценки'!$H$151,'Методика оценки'!$E$151,IF('Методика оценки'!$H$152&lt;=('ИД Свод'!J33/'ИД Свод'!J34)*100&lt;='Методика оценки'!$J$152,'Методика оценки'!$E$152,IF(('ИД Свод'!J33/'ИД Свод'!J34)*100&lt;='Методика оценки'!$J$153,'Методика оценки'!$E$153,'Методика оценки'!$E$152))))*$D$33)</f>
        <v>4</v>
      </c>
      <c r="L33" s="118">
        <f>IF('ИД Свод'!K34=0,0,(IF(('ИД Свод'!K33/'ИД Свод'!K34)*100&gt;='Методика оценки'!$H$151,'Методика оценки'!$E$151,IF('Методика оценки'!$H$152&lt;=('ИД Свод'!K33/'ИД Свод'!K34)*100&lt;='Методика оценки'!$J$152,'Методика оценки'!$E$152,IF(('ИД Свод'!K33/'ИД Свод'!K34)*100&lt;='Методика оценки'!$J$153,'Методика оценки'!$E$153,'Методика оценки'!$E$152))))*$D$33)</f>
        <v>4</v>
      </c>
    </row>
    <row r="34" spans="1:12" ht="30" hidden="1" outlineLevel="1">
      <c r="A34" s="65"/>
      <c r="B34" s="86" t="str">
        <f>'Методика оценки'!A154</f>
        <v>К3.9.</v>
      </c>
      <c r="C34" s="86" t="str">
        <f>'Методика оценки'!C154</f>
        <v>Количество педагогических работников ДОО, уволившихся в отчётном году по собственному желанию (за исключением лиц пенсионного возраста)</v>
      </c>
      <c r="D34" s="123">
        <f>'Методика оценки'!D154</f>
        <v>0.06</v>
      </c>
      <c r="E34" s="118">
        <f>(IF('ИД Свод'!D35&lt;='Методика оценки'!$J$155,'Методика оценки'!$E$155,IF('Методика оценки'!$H$156&lt;='ИД Свод'!D35&lt;='Методика оценки'!$J$156,'Методика оценки'!$E$156,IF('ИД Свод'!D35&gt;='Методика оценки'!$H$157,'Методика оценки'!$E$157,'Методика оценки'!$E$156))))*$D$34</f>
        <v>6</v>
      </c>
      <c r="F34" s="118">
        <f>(IF('ИД Свод'!E35&lt;='Методика оценки'!$J$155,'Методика оценки'!$E$155,IF('Методика оценки'!$H$156&lt;='ИД Свод'!E35&lt;='Методика оценки'!$J$156,'Методика оценки'!$E$156,IF('ИД Свод'!E35&gt;='Методика оценки'!$H$157,'Методика оценки'!$E$157,'Методика оценки'!$E$156))))*$D$34</f>
        <v>3</v>
      </c>
      <c r="G34" s="118">
        <f>(IF('ИД Свод'!F35&lt;='Методика оценки'!$J$155,'Методика оценки'!$E$155,IF('Методика оценки'!$H$156&lt;='ИД Свод'!F35&lt;='Методика оценки'!$J$156,'Методика оценки'!$E$156,IF('ИД Свод'!F35&gt;='Методика оценки'!$H$157,'Методика оценки'!$E$157,'Методика оценки'!$E$156))))*$D$34</f>
        <v>6</v>
      </c>
      <c r="H34" s="118">
        <f>(IF('ИД Свод'!G35&lt;='Методика оценки'!$J$155,'Методика оценки'!$E$155,IF('Методика оценки'!$H$156&lt;='ИД Свод'!G35&lt;='Методика оценки'!$J$156,'Методика оценки'!$E$156,IF('ИД Свод'!G35&gt;='Методика оценки'!$H$157,'Методика оценки'!$E$157,'Методика оценки'!$E$156))))*$D$34</f>
        <v>6</v>
      </c>
      <c r="I34" s="118">
        <f>(IF('ИД Свод'!H35&lt;='Методика оценки'!$J$155,'Методика оценки'!$E$155,IF('Методика оценки'!$H$156&lt;='ИД Свод'!H35&lt;='Методика оценки'!$J$156,'Методика оценки'!$E$156,IF('ИД Свод'!H35&gt;='Методика оценки'!$H$157,'Методика оценки'!$E$157,'Методика оценки'!$E$156))))*$D$34</f>
        <v>6</v>
      </c>
      <c r="J34" s="118">
        <f>(IF('ИД Свод'!I35&lt;='Методика оценки'!$J$155,'Методика оценки'!$E$155,IF('Методика оценки'!$H$156&lt;='ИД Свод'!I35&lt;='Методика оценки'!$J$156,'Методика оценки'!$E$156,IF('ИД Свод'!I35&gt;='Методика оценки'!$H$157,'Методика оценки'!$E$157,'Методика оценки'!$E$156))))*$D$34</f>
        <v>6</v>
      </c>
      <c r="K34" s="118">
        <f>(IF('ИД Свод'!J35&lt;='Методика оценки'!$J$155,'Методика оценки'!$E$155,IF('Методика оценки'!$H$156&lt;='ИД Свод'!J35&lt;='Методика оценки'!$J$156,'Методика оценки'!$E$156,IF('ИД Свод'!J35&gt;='Методика оценки'!$H$157,'Методика оценки'!$E$157,'Методика оценки'!$E$156))))*$D$34</f>
        <v>0</v>
      </c>
      <c r="L34" s="118">
        <f>(IF('ИД Свод'!K35&lt;='Методика оценки'!$J$155,'Методика оценки'!$E$155,IF('Методика оценки'!$H$156&lt;='ИД Свод'!K35&lt;='Методика оценки'!$J$156,'Методика оценки'!$E$156,IF('ИД Свод'!K35&gt;='Методика оценки'!$H$157,'Методика оценки'!$E$157,'Методика оценки'!$E$156))))*$D$34</f>
        <v>6</v>
      </c>
    </row>
    <row r="35" spans="1:12" hidden="1" outlineLevel="1">
      <c r="A35" s="65"/>
      <c r="B35" s="86" t="str">
        <f>'Методика оценки'!A158</f>
        <v>К3.10.</v>
      </c>
      <c r="C35" s="86" t="str">
        <f>'Методика оценки'!C158</f>
        <v>Обеспеченность ДОО воспитателями:</v>
      </c>
      <c r="D35" s="123">
        <f>'Методика оценки'!D158</f>
        <v>0.1</v>
      </c>
      <c r="E35" s="180">
        <f>IF(('ИД Свод'!D38 +'ИД Свод'!D40+'ИД Свод'!D42)=0,0,(IF(('ИД Свод'!D36/('ИД Свод'!D38*0.183 +'ИД Свод'!D40*0.122+'ИД Свод'!D42*0.095))&lt;='Методика оценки'!$J$159,'Методика оценки'!$E$159,IF('Методика оценки'!$H$160&lt;=('ИД Свод'!D36/('ИД Свод'!D38*0.183 +'ИД Свод'!D40*0.122+'ИД Свод'!D42*0.095))&lt;='Методика оценки'!$J$160,'Методика оценки'!$E$160,IF(('ИД Свод'!D36/('ИД Свод'!D38*0.183 +'ИД Свод'!D40*0.122+'ИД Свод'!D42*0.095))&gt;='Методика оценки'!$H$161,'Методика оценки'!$E$161,'Методика оценки'!$E$160))))*$D$35)</f>
        <v>5</v>
      </c>
      <c r="F35" s="180">
        <f>IF(('ИД Свод'!E38 +'ИД Свод'!E40+'ИД Свод'!E42)=0,0,(IF(('ИД Свод'!E36/('ИД Свод'!E38*0.183 +'ИД Свод'!E40*0.122+'ИД Свод'!E42*0.095))&lt;='Методика оценки'!$J$159,'Методика оценки'!$E$159,IF('Методика оценки'!$H$160&lt;=('ИД Свод'!E36/('ИД Свод'!E38*0.183 +'ИД Свод'!E40*0.122+'ИД Свод'!E42*0.095))&lt;='Методика оценки'!$J$160,'Методика оценки'!$E$160,IF(('ИД Свод'!E36/('ИД Свод'!E38*0.183 +'ИД Свод'!E40*0.122+'ИД Свод'!E42*0.095))&gt;='Методика оценки'!$H$161,'Методика оценки'!$E$161,'Методика оценки'!$E$160))))*$D$35)</f>
        <v>5</v>
      </c>
      <c r="G35" s="180">
        <f>IF(('ИД Свод'!F38 +'ИД Свод'!F40+'ИД Свод'!F42)=0,0,(IF(('ИД Свод'!F36/('ИД Свод'!F38*0.183 +'ИД Свод'!F40*0.122+'ИД Свод'!F42*0.095))&lt;='Методика оценки'!$J$159,'Методика оценки'!$E$159,IF('Методика оценки'!$H$160&lt;=('ИД Свод'!F36/('ИД Свод'!F38*0.183 +'ИД Свод'!F40*0.122+'ИД Свод'!F42*0.095))&lt;='Методика оценки'!$J$160,'Методика оценки'!$E$160,IF(('ИД Свод'!F36/('ИД Свод'!F38*0.183 +'ИД Свод'!F40*0.122+'ИД Свод'!F42*0.095))&gt;='Методика оценки'!$H$161,'Методика оценки'!$E$161,'Методика оценки'!$E$160))))*$D$35)</f>
        <v>10</v>
      </c>
      <c r="H35" s="180">
        <f>IF(('ИД Свод'!G38 +'ИД Свод'!G40+'ИД Свод'!G42)=0,0,(IF(('ИД Свод'!G36/('ИД Свод'!G38*0.183 +'ИД Свод'!G40*0.122+'ИД Свод'!G42*0.095))&lt;='Методика оценки'!$J$159,'Методика оценки'!$E$159,IF('Методика оценки'!$H$160&lt;=('ИД Свод'!G36/('ИД Свод'!G38*0.183 +'ИД Свод'!G40*0.122+'ИД Свод'!G42*0.095))&lt;='Методика оценки'!$J$160,'Методика оценки'!$E$160,IF(('ИД Свод'!G36/('ИД Свод'!G38*0.183 +'ИД Свод'!G40*0.122+'ИД Свод'!G42*0.095))&gt;='Методика оценки'!$H$161,'Методика оценки'!$E$161,'Методика оценки'!$E$160))))*$D$35)</f>
        <v>5</v>
      </c>
      <c r="I35" s="180">
        <f>IF(('ИД Свод'!H38 +'ИД Свод'!H40+'ИД Свод'!H42)=0,0,(IF(('ИД Свод'!H36/('ИД Свод'!H38*0.183 +'ИД Свод'!H40*0.122+'ИД Свод'!H42*0.095))&lt;='Методика оценки'!$J$159,'Методика оценки'!$E$159,IF('Методика оценки'!$H$160&lt;=('ИД Свод'!H36/('ИД Свод'!H38*0.183 +'ИД Свод'!H40*0.122+'ИД Свод'!H42*0.095))&lt;='Методика оценки'!$J$160,'Методика оценки'!$E$160,IF(('ИД Свод'!H36/('ИД Свод'!H38*0.183 +'ИД Свод'!H40*0.122+'ИД Свод'!H42*0.095))&gt;='Методика оценки'!$H$161,'Методика оценки'!$E$161,'Методика оценки'!$E$160))))*$D$35)</f>
        <v>5</v>
      </c>
      <c r="J35" s="180">
        <f>IF(('ИД Свод'!I38 +'ИД Свод'!I40+'ИД Свод'!I42)=0,0,(IF(('ИД Свод'!I36/('ИД Свод'!I38*0.183 +'ИД Свод'!I40*0.122+'ИД Свод'!I42*0.095))&lt;='Методика оценки'!$J$159,'Методика оценки'!$E$159,IF('Методика оценки'!$H$160&lt;=('ИД Свод'!I36/('ИД Свод'!I38*0.183 +'ИД Свод'!I40*0.122+'ИД Свод'!I42*0.095))&lt;='Методика оценки'!$J$160,'Методика оценки'!$E$160,IF(('ИД Свод'!I36/('ИД Свод'!I38*0.183 +'ИД Свод'!I40*0.122+'ИД Свод'!I42*0.095))&gt;='Методика оценки'!$H$161,'Методика оценки'!$E$161,'Методика оценки'!$E$160))))*$D$35)</f>
        <v>5</v>
      </c>
      <c r="K35" s="180">
        <f>IF(('ИД Свод'!J38 +'ИД Свод'!J40+'ИД Свод'!J42)=0,0,(IF(('ИД Свод'!J36/('ИД Свод'!J38*0.183 +'ИД Свод'!J40*0.122+'ИД Свод'!J42*0.095))&lt;='Методика оценки'!$J$159,'Методика оценки'!$E$159,IF('Методика оценки'!$H$160&lt;=('ИД Свод'!J36/('ИД Свод'!J38*0.183 +'ИД Свод'!J40*0.122+'ИД Свод'!J42*0.095))&lt;='Методика оценки'!$J$160,'Методика оценки'!$E$160,IF(('ИД Свод'!J36/('ИД Свод'!J38*0.183 +'ИД Свод'!J40*0.122+'ИД Свод'!J42*0.095))&gt;='Методика оценки'!$H$161,'Методика оценки'!$E$161,'Методика оценки'!$E$160))))*$D$35)</f>
        <v>10</v>
      </c>
      <c r="L35" s="180">
        <f>IF(('ИД Свод'!K38 +'ИД Свод'!K40+'ИД Свод'!K42)=0,0,(IF(('ИД Свод'!K36/('ИД Свод'!K38*0.183 +'ИД Свод'!K40*0.122+'ИД Свод'!K42*0.095))&lt;='Методика оценки'!$J$159,'Методика оценки'!$E$159,IF('Методика оценки'!$H$160&lt;=('ИД Свод'!K36/('ИД Свод'!K38*0.183 +'ИД Свод'!K40*0.122+'ИД Свод'!K42*0.095))&lt;='Методика оценки'!$J$160,'Методика оценки'!$E$160,IF(('ИД Свод'!K36/('ИД Свод'!K38*0.183 +'ИД Свод'!K40*0.122+'ИД Свод'!K42*0.095))&gt;='Методика оценки'!$H$161,'Методика оценки'!$E$161,'Методика оценки'!$E$160))))*$D$35)</f>
        <v>5</v>
      </c>
    </row>
    <row r="36" spans="1:12" hidden="1" outlineLevel="1">
      <c r="A36" s="65"/>
      <c r="B36" s="86" t="str">
        <f>'Методика оценки'!A177</f>
        <v>К3.11.</v>
      </c>
      <c r="C36" s="86" t="str">
        <f>'Методика оценки'!C177</f>
        <v>Обеспеченность ДОО помощниками воспитателей:</v>
      </c>
      <c r="D36" s="123">
        <f>'Методика оценки'!D177</f>
        <v>0.08</v>
      </c>
      <c r="E36" s="180">
        <f>IF(('ИД Свод'!D38 +'ИД Свод'!D40+'ИД Свод'!D42)=0,0,(IF(('ИД Свод'!D43/('ИД Свод'!D38*0.165+'ИД Свод'!D40*0.11+'ИД Свод'!D42*0.0825))&lt;='Методика оценки'!$J$178,'Методика оценки'!$E$178,IF('Методика оценки'!$H$179&lt;=('ИД Свод'!D43/('ИД Свод'!D38*0.165+'ИД Свод'!D40*0.11+'ИД Свод'!D42*0.0825))&lt;='Методика оценки'!$J$179,'Методика оценки'!$E$179,IF(('ИД Свод'!D43/('ИД Свод'!D38*0.165+'ИД Свод'!D40*0.11+'ИД Свод'!D42*0.0825))&gt;='Методика оценки'!$H$180,'Методика оценки'!$E$180,'Методика оценки'!$E$179))))*$D$36)</f>
        <v>4</v>
      </c>
      <c r="F36" s="180">
        <f>IF(('ИД Свод'!E38 +'ИД Свод'!E40+'ИД Свод'!E42)=0,0,(IF(('ИД Свод'!E43/('ИД Свод'!E38*0.165+'ИД Свод'!E40*0.11+'ИД Свод'!E42*0.0825))&lt;='Методика оценки'!$J$178,'Методика оценки'!$E$178,IF('Методика оценки'!$H$179&lt;=('ИД Свод'!E43/('ИД Свод'!E38*0.165+'ИД Свод'!E40*0.11+'ИД Свод'!E42*0.0825))&lt;='Методика оценки'!$J$179,'Методика оценки'!$E$179,IF(('ИД Свод'!E43/('ИД Свод'!E38*0.165+'ИД Свод'!E40*0.11+'ИД Свод'!E42*0.0825))&gt;='Методика оценки'!$H$180,'Методика оценки'!$E$180,'Методика оценки'!$E$179))))*$D$36)</f>
        <v>0</v>
      </c>
      <c r="G36" s="180">
        <f>IF(('ИД Свод'!F38 +'ИД Свод'!F40+'ИД Свод'!F42)=0,0,(IF(('ИД Свод'!F43/('ИД Свод'!F38*0.165+'ИД Свод'!F40*0.11+'ИД Свод'!F42*0.0825))&lt;='Методика оценки'!$J$178,'Методика оценки'!$E$178,IF('Методика оценки'!$H$179&lt;=('ИД Свод'!F43/('ИД Свод'!F38*0.165+'ИД Свод'!F40*0.11+'ИД Свод'!F42*0.0825))&lt;='Методика оценки'!$J$179,'Методика оценки'!$E$179,IF(('ИД Свод'!F43/('ИД Свод'!F38*0.165+'ИД Свод'!F40*0.11+'ИД Свод'!F42*0.0825))&gt;='Методика оценки'!$H$180,'Методика оценки'!$E$180,'Методика оценки'!$E$179))))*$D$36)</f>
        <v>8</v>
      </c>
      <c r="H36" s="180">
        <f>IF(('ИД Свод'!G38 +'ИД Свод'!G40+'ИД Свод'!G42)=0,0,(IF(('ИД Свод'!G43/('ИД Свод'!G38*0.165+'ИД Свод'!G40*0.11+'ИД Свод'!G42*0.0825))&lt;='Методика оценки'!$J$178,'Методика оценки'!$E$178,IF('Методика оценки'!$H$179&lt;=('ИД Свод'!G43/('ИД Свод'!G38*0.165+'ИД Свод'!G40*0.11+'ИД Свод'!G42*0.0825))&lt;='Методика оценки'!$J$179,'Методика оценки'!$E$179,IF(('ИД Свод'!G43/('ИД Свод'!G38*0.165+'ИД Свод'!G40*0.11+'ИД Свод'!G42*0.0825))&gt;='Методика оценки'!$H$180,'Методика оценки'!$E$180,'Методика оценки'!$E$179))))*$D$36)</f>
        <v>4</v>
      </c>
      <c r="I36" s="180">
        <f>IF(('ИД Свод'!H38 +'ИД Свод'!H40+'ИД Свод'!H42)=0,0,(IF(('ИД Свод'!H43/('ИД Свод'!H38*0.165+'ИД Свод'!H40*0.11+'ИД Свод'!H42*0.0825))&lt;='Методика оценки'!$J$178,'Методика оценки'!$E$178,IF('Методика оценки'!$H$179&lt;=('ИД Свод'!H43/('ИД Свод'!H38*0.165+'ИД Свод'!H40*0.11+'ИД Свод'!H42*0.0825))&lt;='Методика оценки'!$J$179,'Методика оценки'!$E$179,IF(('ИД Свод'!H43/('ИД Свод'!H38*0.165+'ИД Свод'!H40*0.11+'ИД Свод'!H42*0.0825))&gt;='Методика оценки'!$H$180,'Методика оценки'!$E$180,'Методика оценки'!$E$179))))*$D$36)</f>
        <v>8</v>
      </c>
      <c r="J36" s="180">
        <f>IF(('ИД Свод'!I38 +'ИД Свод'!I40+'ИД Свод'!I42)=0,0,(IF(('ИД Свод'!I43/('ИД Свод'!I38*0.165+'ИД Свод'!I40*0.11+'ИД Свод'!I42*0.0825))&lt;='Методика оценки'!$J$178,'Методика оценки'!$E$178,IF('Методика оценки'!$H$179&lt;=('ИД Свод'!I43/('ИД Свод'!I38*0.165+'ИД Свод'!I40*0.11+'ИД Свод'!I42*0.0825))&lt;='Методика оценки'!$J$179,'Методика оценки'!$E$179,IF(('ИД Свод'!I43/('ИД Свод'!I38*0.165+'ИД Свод'!I40*0.11+'ИД Свод'!I42*0.0825))&gt;='Методика оценки'!$H$180,'Методика оценки'!$E$180,'Методика оценки'!$E$179))))*$D$36)</f>
        <v>4</v>
      </c>
      <c r="K36" s="180">
        <f>IF(('ИД Свод'!J38 +'ИД Свод'!J40+'ИД Свод'!J42)=0,0,(IF(('ИД Свод'!J43/('ИД Свод'!J38*0.165+'ИД Свод'!J40*0.11+'ИД Свод'!J42*0.0825))&lt;='Методика оценки'!$J$178,'Методика оценки'!$E$178,IF('Методика оценки'!$H$179&lt;=('ИД Свод'!J43/('ИД Свод'!J38*0.165+'ИД Свод'!J40*0.11+'ИД Свод'!J42*0.0825))&lt;='Методика оценки'!$J$179,'Методика оценки'!$E$179,IF(('ИД Свод'!J43/('ИД Свод'!J38*0.165+'ИД Свод'!J40*0.11+'ИД Свод'!J42*0.0825))&gt;='Методика оценки'!$H$180,'Методика оценки'!$E$180,'Методика оценки'!$E$179))))*$D$36)</f>
        <v>8</v>
      </c>
      <c r="L36" s="180">
        <f>IF(('ИД Свод'!K38 +'ИД Свод'!K40+'ИД Свод'!K42)=0,0,(IF(('ИД Свод'!K43/('ИД Свод'!K38*0.165+'ИД Свод'!K40*0.11+'ИД Свод'!K42*0.0825))&lt;='Методика оценки'!$J$178,'Методика оценки'!$E$178,IF('Методика оценки'!$H$179&lt;=('ИД Свод'!K43/('ИД Свод'!K38*0.165+'ИД Свод'!K40*0.11+'ИД Свод'!K42*0.0825))&lt;='Методика оценки'!$J$179,'Методика оценки'!$E$179,IF(('ИД Свод'!K43/('ИД Свод'!K38*0.165+'ИД Свод'!K40*0.11+'ИД Свод'!K42*0.0825))&gt;='Методика оценки'!$H$180,'Методика оценки'!$E$180,'Методика оценки'!$E$179))))*$D$36)</f>
        <v>0</v>
      </c>
    </row>
    <row r="37" spans="1:12" hidden="1" outlineLevel="1">
      <c r="A37" s="65"/>
      <c r="B37" s="86" t="str">
        <f>'Методика оценки'!A196</f>
        <v>К3.12.</v>
      </c>
      <c r="C37" s="86" t="str">
        <f>'Методика оценки'!C196</f>
        <v>Обеспеченность ДОО педагогами-психологами</v>
      </c>
      <c r="D37" s="123">
        <f>'Методика оценки'!D196</f>
        <v>0.06</v>
      </c>
      <c r="E37" s="180">
        <f>IF(('ИД Свод'!D38 +'ИД Свод'!D40+'ИД Свод'!D42)=0,0,(IF(('ИД Свод'!D47/('ИД Свод'!D38*0.0083+'ИД Свод'!D40*0.11+'ИД Свод'!D42*0.0042))&lt;='Методика оценки'!$J$197,'Методика оценки'!$E$197,IF('Методика оценки'!$H$198&lt;=('ИД Свод'!D47/('ИД Свод'!D38*0.0083+'ИД Свод'!D40*0.11+'ИД Свод'!D42*0.0042))&lt;='Методика оценки'!$J$198,'Методика оценки'!$E$198,IF(('ИД Свод'!D47/('ИД Свод'!D38*0.0083+'ИД Свод'!D40*0.11+'ИД Свод'!D42*0.0042))&gt;='Методика оценки'!$H$199,'Методика оценки'!$E$199,'Методика оценки'!$E$198))))*$D$37)</f>
        <v>6</v>
      </c>
      <c r="F37" s="180">
        <f>IF(('ИД Свод'!E38 +'ИД Свод'!E40+'ИД Свод'!E42)=0,0,(IF(('ИД Свод'!E47/('ИД Свод'!E38*0.0083+'ИД Свод'!E40*0.11+'ИД Свод'!E42*0.0042))&lt;='Методика оценки'!$J$197,'Методика оценки'!$E$197,IF('Методика оценки'!$H$198&lt;=('ИД Свод'!E47/('ИД Свод'!E38*0.0083+'ИД Свод'!E40*0.11+'ИД Свод'!E42*0.0042))&lt;='Методика оценки'!$J$198,'Методика оценки'!$E$198,IF(('ИД Свод'!E47/('ИД Свод'!E38*0.0083+'ИД Свод'!E40*0.11+'ИД Свод'!E42*0.0042))&gt;='Методика оценки'!$H$199,'Методика оценки'!$E$199,'Методика оценки'!$E$198))))*$D$37)</f>
        <v>6</v>
      </c>
      <c r="G37" s="180">
        <f>IF(('ИД Свод'!F38 +'ИД Свод'!F40+'ИД Свод'!F42)=0,0,(IF(('ИД Свод'!F47/('ИД Свод'!F38*0.0083+'ИД Свод'!F40*0.11+'ИД Свод'!F42*0.0042))&lt;='Методика оценки'!$J$197,'Методика оценки'!$E$197,IF('Методика оценки'!$H$198&lt;=('ИД Свод'!F47/('ИД Свод'!F38*0.0083+'ИД Свод'!F40*0.11+'ИД Свод'!F42*0.0042))&lt;='Методика оценки'!$J$198,'Методика оценки'!$E$198,IF(('ИД Свод'!F47/('ИД Свод'!F38*0.0083+'ИД Свод'!F40*0.11+'ИД Свод'!F42*0.0042))&gt;='Методика оценки'!$H$199,'Методика оценки'!$E$199,'Методика оценки'!$E$198))))*$D$37)</f>
        <v>6</v>
      </c>
      <c r="H37" s="180">
        <f>IF(('ИД Свод'!G38 +'ИД Свод'!G40+'ИД Свод'!G42)=0,0,(IF(('ИД Свод'!G47/('ИД Свод'!G38*0.0083+'ИД Свод'!G40*0.11+'ИД Свод'!G42*0.0042))&lt;='Методика оценки'!$J$197,'Методика оценки'!$E$197,IF('Методика оценки'!$H$198&lt;=('ИД Свод'!G47/('ИД Свод'!G38*0.0083+'ИД Свод'!G40*0.11+'ИД Свод'!G42*0.0042))&lt;='Методика оценки'!$J$198,'Методика оценки'!$E$198,IF(('ИД Свод'!G47/('ИД Свод'!G38*0.0083+'ИД Свод'!G40*0.11+'ИД Свод'!G42*0.0042))&gt;='Методика оценки'!$H$199,'Методика оценки'!$E$199,'Методика оценки'!$E$198))))*$D$37)</f>
        <v>3</v>
      </c>
      <c r="I37" s="180">
        <f>IF(('ИД Свод'!H38 +'ИД Свод'!H40+'ИД Свод'!H42)=0,0,(IF(('ИД Свод'!H47/('ИД Свод'!H38*0.0083+'ИД Свод'!H40*0.11+'ИД Свод'!H42*0.0042))&lt;='Методика оценки'!$J$197,'Методика оценки'!$E$197,IF('Методика оценки'!$H$198&lt;=('ИД Свод'!H47/('ИД Свод'!H38*0.0083+'ИД Свод'!H40*0.11+'ИД Свод'!H42*0.0042))&lt;='Методика оценки'!$J$198,'Методика оценки'!$E$198,IF(('ИД Свод'!H47/('ИД Свод'!H38*0.0083+'ИД Свод'!H40*0.11+'ИД Свод'!H42*0.0042))&gt;='Методика оценки'!$H$199,'Методика оценки'!$E$199,'Методика оценки'!$E$198))))*$D$37)</f>
        <v>0</v>
      </c>
      <c r="J37" s="180">
        <f>IF(('ИД Свод'!I38 +'ИД Свод'!I40+'ИД Свод'!I42)=0,0,(IF(('ИД Свод'!I47/('ИД Свод'!I38*0.0083+'ИД Свод'!I40*0.11+'ИД Свод'!I42*0.0042))&lt;='Методика оценки'!$J$197,'Методика оценки'!$E$197,IF('Методика оценки'!$H$198&lt;=('ИД Свод'!I47/('ИД Свод'!I38*0.0083+'ИД Свод'!I40*0.11+'ИД Свод'!I42*0.0042))&lt;='Методика оценки'!$J$198,'Методика оценки'!$E$198,IF(('ИД Свод'!I47/('ИД Свод'!I38*0.0083+'ИД Свод'!I40*0.11+'ИД Свод'!I42*0.0042))&gt;='Методика оценки'!$H$199,'Методика оценки'!$E$199,'Методика оценки'!$E$198))))*$D$37)</f>
        <v>3</v>
      </c>
      <c r="K37" s="180">
        <f>IF(('ИД Свод'!J38 +'ИД Свод'!J40+'ИД Свод'!J42)=0,0,(IF(('ИД Свод'!J47/('ИД Свод'!J38*0.0083+'ИД Свод'!J40*0.11+'ИД Свод'!J42*0.0042))&lt;='Методика оценки'!$J$197,'Методика оценки'!$E$197,IF('Методика оценки'!$H$198&lt;=('ИД Свод'!J47/('ИД Свод'!J38*0.0083+'ИД Свод'!J40*0.11+'ИД Свод'!J42*0.0042))&lt;='Методика оценки'!$J$198,'Методика оценки'!$E$198,IF(('ИД Свод'!J47/('ИД Свод'!J38*0.0083+'ИД Свод'!J40*0.11+'ИД Свод'!J42*0.0042))&gt;='Методика оценки'!$H$199,'Методика оценки'!$E$199,'Методика оценки'!$E$198))))*$D$37)</f>
        <v>6</v>
      </c>
      <c r="L37" s="180">
        <f>IF(('ИД Свод'!K38 +'ИД Свод'!K40+'ИД Свод'!K42)=0,0,(IF(('ИД Свод'!K47/('ИД Свод'!K38*0.0083+'ИД Свод'!K40*0.11+'ИД Свод'!K42*0.0042))&lt;='Методика оценки'!$J$197,'Методика оценки'!$E$197,IF('Методика оценки'!$H$198&lt;=('ИД Свод'!K47/('ИД Свод'!K38*0.0083+'ИД Свод'!K40*0.11+'ИД Свод'!K42*0.0042))&lt;='Методика оценки'!$J$198,'Методика оценки'!$E$198,IF(('ИД Свод'!K47/('ИД Свод'!K38*0.0083+'ИД Свод'!K40*0.11+'ИД Свод'!K42*0.0042))&gt;='Методика оценки'!$H$199,'Методика оценки'!$E$199,'Методика оценки'!$E$198))))*$D$37)</f>
        <v>0</v>
      </c>
    </row>
    <row r="38" spans="1:12" hidden="1" outlineLevel="1">
      <c r="A38" s="65"/>
      <c r="B38" s="86" t="str">
        <f>'Методика оценки'!A206</f>
        <v>К3.13.</v>
      </c>
      <c r="C38" s="86" t="str">
        <f>'Методика оценки'!C206</f>
        <v>Обеспеченность ДОО учителями-логопедами</v>
      </c>
      <c r="D38" s="123">
        <f>'Методика оценки'!D206</f>
        <v>0.06</v>
      </c>
      <c r="E38" s="179">
        <f>(IF('ИД Свод'!D48='Методика оценки'!$H$207,'Методика оценки'!$E$207,IF('ИД Свод'!D48='Методика оценки'!$H$208,'Методика оценки'!$E$208,'Методика оценки'!$E$207)))*$D$38</f>
        <v>6</v>
      </c>
      <c r="F38" s="179">
        <f>(IF('ИД Свод'!E48='Методика оценки'!$H$207,'Методика оценки'!$E$207,IF('ИД Свод'!E48='Методика оценки'!$H$208,'Методика оценки'!$E$208,'Методика оценки'!$E$207)))*$D$38</f>
        <v>0</v>
      </c>
      <c r="G38" s="179">
        <f>(IF('ИД Свод'!F48='Методика оценки'!$H$207,'Методика оценки'!$E$207,IF('ИД Свод'!F48='Методика оценки'!$H$208,'Методика оценки'!$E$208,'Методика оценки'!$E$207)))*$D$38</f>
        <v>0</v>
      </c>
      <c r="H38" s="179">
        <f>(IF('ИД Свод'!G48='Методика оценки'!$H$207,'Методика оценки'!$E$207,IF('ИД Свод'!G48='Методика оценки'!$H$208,'Методика оценки'!$E$208,'Методика оценки'!$E$207)))*$D$38</f>
        <v>6</v>
      </c>
      <c r="I38" s="179">
        <f>(IF('ИД Свод'!H48='Методика оценки'!$H$207,'Методика оценки'!$E$207,IF('ИД Свод'!H48='Методика оценки'!$H$208,'Методика оценки'!$E$208,'Методика оценки'!$E$207)))*$D$38</f>
        <v>6</v>
      </c>
      <c r="J38" s="179">
        <f>(IF('ИД Свод'!I48='Методика оценки'!$H$207,'Методика оценки'!$E$207,IF('ИД Свод'!I48='Методика оценки'!$H$208,'Методика оценки'!$E$208,'Методика оценки'!$E$207)))*$D$38</f>
        <v>0</v>
      </c>
      <c r="K38" s="179">
        <f>(IF('ИД Свод'!J48='Методика оценки'!$H$207,'Методика оценки'!$E$207,IF('ИД Свод'!J48='Методика оценки'!$H$208,'Методика оценки'!$E$208,'Методика оценки'!$E$207)))*$D$38</f>
        <v>0</v>
      </c>
      <c r="L38" s="179">
        <f>(IF('ИД Свод'!K48='Методика оценки'!$H$207,'Методика оценки'!$E$207,IF('ИД Свод'!K48='Методика оценки'!$H$208,'Методика оценки'!$E$208,'Методика оценки'!$E$207)))*$D$38</f>
        <v>0</v>
      </c>
    </row>
    <row r="39" spans="1:12" hidden="1" outlineLevel="1">
      <c r="A39" s="65"/>
      <c r="B39" s="86" t="str">
        <f>'Методика оценки'!A209</f>
        <v>К3.14.</v>
      </c>
      <c r="C39" s="86" t="str">
        <f>'Методика оценки'!C209</f>
        <v>Обеспеченность ДОО музыкальными руководителями</v>
      </c>
      <c r="D39" s="123">
        <f>'Методика оценки'!D209</f>
        <v>0.06</v>
      </c>
      <c r="E39" s="180">
        <f>IF(('ИД Свод'!D40+'ИД Свод'!D42)=0,0,(IF(('ИД Свод'!D49/('ИД Свод'!D40*0.017+'ИД Свод'!D42*0.0125))&lt;='Методика оценки'!$J$210,'Методика оценки'!$E$210,IF('Методика оценки'!$H$211&lt;=('ИД Свод'!D49/('ИД Свод'!D40*0.017+'ИД Свод'!D42*0.0125))&lt;='Методика оценки'!$J$211,'Методика оценки'!$E$211,IF(('ИД Свод'!D49/('ИД Свод'!D40*0.017+'ИД Свод'!D42*0.0125))&gt;='Методика оценки'!$H$212,'Методика оценки'!$E$212,'Методика оценки'!$E$211))))*$D$39)</f>
        <v>3</v>
      </c>
      <c r="F39" s="180">
        <f>IF(('ИД Свод'!E40+'ИД Свод'!E42)=0,0,(IF(('ИД Свод'!E49/('ИД Свод'!E40*0.017+'ИД Свод'!E42*0.0125))&lt;='Методика оценки'!$J$210,'Методика оценки'!$E$210,IF('Методика оценки'!$H$211&lt;=('ИД Свод'!E49/('ИД Свод'!E40*0.017+'ИД Свод'!E42*0.0125))&lt;='Методика оценки'!$J$211,'Методика оценки'!$E$211,IF(('ИД Свод'!E49/('ИД Свод'!E40*0.017+'ИД Свод'!E42*0.0125))&gt;='Методика оценки'!$H$212,'Методика оценки'!$E$212,'Методика оценки'!$E$211))))*$D$39)</f>
        <v>3</v>
      </c>
      <c r="G39" s="180">
        <f>IF(('ИД Свод'!F40+'ИД Свод'!F42)=0,0,(IF(('ИД Свод'!F49/('ИД Свод'!F40*0.017+'ИД Свод'!F42*0.0125))&lt;='Методика оценки'!$J$210,'Методика оценки'!$E$210,IF('Методика оценки'!$H$211&lt;=('ИД Свод'!F49/('ИД Свод'!F40*0.017+'ИД Свод'!F42*0.0125))&lt;='Методика оценки'!$J$211,'Методика оценки'!$E$211,IF(('ИД Свод'!F49/('ИД Свод'!F40*0.017+'ИД Свод'!F42*0.0125))&gt;='Методика оценки'!$H$212,'Методика оценки'!$E$212,'Методика оценки'!$E$211))))*$D$39)</f>
        <v>6</v>
      </c>
      <c r="H39" s="180">
        <f>IF(('ИД Свод'!G40+'ИД Свод'!G42)=0,0,(IF(('ИД Свод'!G49/('ИД Свод'!G40*0.017+'ИД Свод'!G42*0.0125))&lt;='Методика оценки'!$J$210,'Методика оценки'!$E$210,IF('Методика оценки'!$H$211&lt;=('ИД Свод'!G49/('ИД Свод'!G40*0.017+'ИД Свод'!G42*0.0125))&lt;='Методика оценки'!$J$211,'Методика оценки'!$E$211,IF(('ИД Свод'!G49/('ИД Свод'!G40*0.017+'ИД Свод'!G42*0.0125))&gt;='Методика оценки'!$H$212,'Методика оценки'!$E$212,'Методика оценки'!$E$211))))*$D$39)</f>
        <v>6</v>
      </c>
      <c r="I39" s="180">
        <f>IF(('ИД Свод'!H40+'ИД Свод'!H42)=0,0,(IF(('ИД Свод'!H49/('ИД Свод'!H40*0.017+'ИД Свод'!H42*0.0125))&lt;='Методика оценки'!$J$210,'Методика оценки'!$E$210,IF('Методика оценки'!$H$211&lt;=('ИД Свод'!H49/('ИД Свод'!H40*0.017+'ИД Свод'!H42*0.0125))&lt;='Методика оценки'!$J$211,'Методика оценки'!$E$211,IF(('ИД Свод'!H49/('ИД Свод'!H40*0.017+'ИД Свод'!H42*0.0125))&gt;='Методика оценки'!$H$212,'Методика оценки'!$E$212,'Методика оценки'!$E$211))))*$D$39)</f>
        <v>3</v>
      </c>
      <c r="J39" s="180">
        <f>IF(('ИД Свод'!I40+'ИД Свод'!I42)=0,0,(IF(('ИД Свод'!I49/('ИД Свод'!I40*0.017+'ИД Свод'!I42*0.0125))&lt;='Методика оценки'!$J$210,'Методика оценки'!$E$210,IF('Методика оценки'!$H$211&lt;=('ИД Свод'!I49/('ИД Свод'!I40*0.017+'ИД Свод'!I42*0.0125))&lt;='Методика оценки'!$J$211,'Методика оценки'!$E$211,IF(('ИД Свод'!I49/('ИД Свод'!I40*0.017+'ИД Свод'!I42*0.0125))&gt;='Методика оценки'!$H$212,'Методика оценки'!$E$212,'Методика оценки'!$E$211))))*$D$39)</f>
        <v>3</v>
      </c>
      <c r="K39" s="180">
        <f>IF(('ИД Свод'!J40+'ИД Свод'!J42)=0,0,(IF(('ИД Свод'!J49/('ИД Свод'!J40*0.017+'ИД Свод'!J42*0.0125))&lt;='Методика оценки'!$J$210,'Методика оценки'!$E$210,IF('Методика оценки'!$H$211&lt;=('ИД Свод'!J49/('ИД Свод'!J40*0.017+'ИД Свод'!J42*0.0125))&lt;='Методика оценки'!$J$211,'Методика оценки'!$E$211,IF(('ИД Свод'!J49/('ИД Свод'!J40*0.017+'ИД Свод'!J42*0.0125))&gt;='Методика оценки'!$H$212,'Методика оценки'!$E$212,'Методика оценки'!$E$211))))*$D$39)</f>
        <v>6</v>
      </c>
      <c r="L39" s="180">
        <f>IF(('ИД Свод'!K40+'ИД Свод'!K42)=0,0,(IF(('ИД Свод'!K49/('ИД Свод'!K40*0.017+'ИД Свод'!K42*0.0125))&lt;='Методика оценки'!$J$210,'Методика оценки'!$E$210,IF('Методика оценки'!$H$211&lt;=('ИД Свод'!K49/('ИД Свод'!K40*0.017+'ИД Свод'!K42*0.0125))&lt;='Методика оценки'!$J$211,'Методика оценки'!$E$211,IF(('ИД Свод'!K49/('ИД Свод'!K40*0.017+'ИД Свод'!K42*0.0125))&gt;='Методика оценки'!$H$212,'Методика оценки'!$E$212,'Методика оценки'!$E$211))))*$D$39)</f>
        <v>0</v>
      </c>
    </row>
    <row r="40" spans="1:12" hidden="1" outlineLevel="1">
      <c r="A40" s="65"/>
      <c r="B40" s="86" t="str">
        <f>'Методика оценки'!A213</f>
        <v>К3.15.</v>
      </c>
      <c r="C40" s="86" t="str">
        <f>'Методика оценки'!C213</f>
        <v>Обеспеченность ДОО инструкторами по физкультуре</v>
      </c>
      <c r="D40" s="123">
        <f>'Методика оценки'!D213</f>
        <v>0.06</v>
      </c>
      <c r="E40" s="180">
        <f>IF('ИД Свод'!D42=0,0,(IF('ИД Свод'!D50/('ИД Свод'!D42*0.00625)&lt;='Методика оценки'!$J$214,'Методика оценки'!$E$214,IF('Методика оценки'!$H$215&lt;='ИД Свод'!D50/('ИД Свод'!D42*0.00625)&lt;='Методика оценки'!$J$215,'Методика оценки'!$E$215,IF('ИД Свод'!D50/('ИД Свод'!D42*0.00625)&gt;='Методика оценки'!$H$216,'Методика оценки'!$E$216,'Методика оценки'!$E$215))))*$D$40)</f>
        <v>0</v>
      </c>
      <c r="F40" s="180">
        <f>IF('ИД Свод'!E42=0,0,(IF('ИД Свод'!E50/('ИД Свод'!E42*0.00625)&lt;='Методика оценки'!$J$214,'Методика оценки'!$E$214,IF('Методика оценки'!$H$215&lt;='ИД Свод'!E50/('ИД Свод'!E42*0.00625)&lt;='Методика оценки'!$J$215,'Методика оценки'!$E$215,IF('ИД Свод'!E50/('ИД Свод'!E42*0.00625)&gt;='Методика оценки'!$H$216,'Методика оценки'!$E$216,'Методика оценки'!$E$215))))*$D$40)</f>
        <v>0</v>
      </c>
      <c r="G40" s="180">
        <f>IF('ИД Свод'!F42=0,0,(IF('ИД Свод'!F50/('ИД Свод'!F42*0.00625)&lt;='Методика оценки'!$J$214,'Методика оценки'!$E$214,IF('Методика оценки'!$H$215&lt;='ИД Свод'!F50/('ИД Свод'!F42*0.00625)&lt;='Методика оценки'!$J$215,'Методика оценки'!$E$215,IF('ИД Свод'!F50/('ИД Свод'!F42*0.00625)&gt;='Методика оценки'!$H$216,'Методика оценки'!$E$216,'Методика оценки'!$E$215))))*$D$40)</f>
        <v>0</v>
      </c>
      <c r="H40" s="180">
        <f>IF('ИД Свод'!G42=0,0,(IF('ИД Свод'!G50/('ИД Свод'!G42*0.00625)&lt;='Методика оценки'!$J$214,'Методика оценки'!$E$214,IF('Методика оценки'!$H$215&lt;='ИД Свод'!G50/('ИД Свод'!G42*0.00625)&lt;='Методика оценки'!$J$215,'Методика оценки'!$E$215,IF('ИД Свод'!G50/('ИД Свод'!G42*0.00625)&gt;='Методика оценки'!$H$216,'Методика оценки'!$E$216,'Методика оценки'!$E$215))))*$D$40)</f>
        <v>0</v>
      </c>
      <c r="I40" s="180">
        <f>IF('ИД Свод'!H42=0,0,(IF('ИД Свод'!H50/('ИД Свод'!H42*0.00625)&lt;='Методика оценки'!$J$214,'Методика оценки'!$E$214,IF('Методика оценки'!$H$215&lt;='ИД Свод'!H50/('ИД Свод'!H42*0.00625)&lt;='Методика оценки'!$J$215,'Методика оценки'!$E$215,IF('ИД Свод'!H50/('ИД Свод'!H42*0.00625)&gt;='Методика оценки'!$H$216,'Методика оценки'!$E$216,'Методика оценки'!$E$215))))*$D$40)</f>
        <v>0</v>
      </c>
      <c r="J40" s="180">
        <f>IF('ИД Свод'!I42=0,0,(IF('ИД Свод'!I50/('ИД Свод'!I42*0.00625)&lt;='Методика оценки'!$J$214,'Методика оценки'!$E$214,IF('Методика оценки'!$H$215&lt;='ИД Свод'!I50/('ИД Свод'!I42*0.00625)&lt;='Методика оценки'!$J$215,'Методика оценки'!$E$215,IF('ИД Свод'!I50/('ИД Свод'!I42*0.00625)&gt;='Методика оценки'!$H$216,'Методика оценки'!$E$216,'Методика оценки'!$E$215))))*$D$40)</f>
        <v>0</v>
      </c>
      <c r="K40" s="180">
        <f>IF('ИД Свод'!J42=0,0,(IF('ИД Свод'!J50/('ИД Свод'!J42*0.00625)&lt;='Методика оценки'!$J$214,'Методика оценки'!$E$214,IF('Методика оценки'!$H$215&lt;='ИД Свод'!J50/('ИД Свод'!J42*0.00625)&lt;='Методика оценки'!$J$215,'Методика оценки'!$E$215,IF('ИД Свод'!J50/('ИД Свод'!J42*0.00625)&gt;='Методика оценки'!$H$216,'Методика оценки'!$E$216,'Методика оценки'!$E$215))))*$D$40)</f>
        <v>0</v>
      </c>
      <c r="L40" s="180">
        <f>IF('ИД Свод'!K42=0,0,(IF('ИД Свод'!K50/('ИД Свод'!K42*0.00625)&lt;='Методика оценки'!$J$214,'Методика оценки'!$E$214,IF('Методика оценки'!$H$215&lt;='ИД Свод'!K50/('ИД Свод'!K42*0.00625)&lt;='Методика оценки'!$J$215,'Методика оценки'!$E$215,IF('ИД Свод'!K50/('ИД Свод'!K42*0.00625)&gt;='Методика оценки'!$H$216,'Методика оценки'!$E$216,'Методика оценки'!$E$215))))*$D$40)</f>
        <v>6</v>
      </c>
    </row>
    <row r="41" spans="1:12" hidden="1" outlineLevel="1">
      <c r="A41" s="65"/>
      <c r="B41" s="86" t="str">
        <f>'Методика оценки'!A217</f>
        <v>К3.16.</v>
      </c>
      <c r="C41" s="86" t="str">
        <f>'Методика оценки'!C217</f>
        <v>Количество воспитанников в расчете на одного медицинского работника</v>
      </c>
      <c r="D41" s="123">
        <f>'Методика оценки'!D217</f>
        <v>0.04</v>
      </c>
      <c r="E41" s="181">
        <f>IF('ИД Свод'!D51=0,0,(IF((('ИД Свод'!D9/'ИД Свод'!D51))&lt;='Методика оценки'!$J$219,'Методика оценки'!$E$219,IF('Методика оценки'!$H$220&lt;=(('ИД Свод'!D9/'ИД Свод'!D51))&lt;='Методика оценки'!$J$220,'Методика оценки'!$E$220,IF((('ИД Свод'!D9/'ИД Свод'!D51))&gt;='Методика оценки'!$H$221,'Методика оценки'!$E$221,'Методика оценки'!$E$220))))*$D$41)</f>
        <v>0</v>
      </c>
      <c r="F41" s="181">
        <f>IF('ИД Свод'!E51=0,0,(IF((('ИД Свод'!E9/'ИД Свод'!E51))&lt;='Методика оценки'!$J$219,'Методика оценки'!$E$219,IF('Методика оценки'!$H$220&lt;=(('ИД Свод'!E9/'ИД Свод'!E51))&lt;='Методика оценки'!$J$220,'Методика оценки'!$E$220,IF((('ИД Свод'!E9/'ИД Свод'!E51))&gt;='Методика оценки'!$H$221,'Методика оценки'!$E$221,'Методика оценки'!$E$220))))*$D$41)</f>
        <v>0</v>
      </c>
      <c r="G41" s="181">
        <f>IF('ИД Свод'!F51=0,0,(IF((('ИД Свод'!F9/'ИД Свод'!F51))&lt;='Методика оценки'!$J$219,'Методика оценки'!$E$219,IF('Методика оценки'!$H$220&lt;=(('ИД Свод'!F9/'ИД Свод'!F51))&lt;='Методика оценки'!$J$220,'Методика оценки'!$E$220,IF((('ИД Свод'!F9/'ИД Свод'!F51))&gt;='Методика оценки'!$H$221,'Методика оценки'!$E$221,'Методика оценки'!$E$220))))*$D$41)</f>
        <v>0</v>
      </c>
      <c r="H41" s="181">
        <f>IF('ИД Свод'!G51=0,0,(IF((('ИД Свод'!G9/'ИД Свод'!G51))&lt;='Методика оценки'!$J$219,'Методика оценки'!$E$219,IF('Методика оценки'!$H$220&lt;=(('ИД Свод'!G9/'ИД Свод'!G51))&lt;='Методика оценки'!$J$220,'Методика оценки'!$E$220,IF((('ИД Свод'!G9/'ИД Свод'!G51))&gt;='Методика оценки'!$H$221,'Методика оценки'!$E$221,'Методика оценки'!$E$220))))*$D$41)</f>
        <v>0</v>
      </c>
      <c r="I41" s="181">
        <f>IF('ИД Свод'!H51=0,0,(IF((('ИД Свод'!H9/'ИД Свод'!H51))&lt;='Методика оценки'!$J$219,'Методика оценки'!$E$219,IF('Методика оценки'!$H$220&lt;=(('ИД Свод'!H9/'ИД Свод'!H51))&lt;='Методика оценки'!$J$220,'Методика оценки'!$E$220,IF((('ИД Свод'!H9/'ИД Свод'!H51))&gt;='Методика оценки'!$H$221,'Методика оценки'!$E$221,'Методика оценки'!$E$220))))*$D$41)</f>
        <v>0</v>
      </c>
      <c r="J41" s="181">
        <f>IF('ИД Свод'!I51=0,0,(IF((('ИД Свод'!I9/'ИД Свод'!I51))&lt;='Методика оценки'!$J$219,'Методика оценки'!$E$219,IF('Методика оценки'!$H$220&lt;=(('ИД Свод'!I9/'ИД Свод'!I51))&lt;='Методика оценки'!$J$220,'Методика оценки'!$E$220,IF((('ИД Свод'!I9/'ИД Свод'!I51))&gt;='Методика оценки'!$H$221,'Методика оценки'!$E$221,'Методика оценки'!$E$220))))*$D$41)</f>
        <v>0</v>
      </c>
      <c r="K41" s="181">
        <f>IF('ИД Свод'!J51=0,0,(IF((('ИД Свод'!J9/'ИД Свод'!J51))&lt;='Методика оценки'!$J$219,'Методика оценки'!$E$219,IF('Методика оценки'!$H$220&lt;=(('ИД Свод'!J9/'ИД Свод'!J51))&lt;='Методика оценки'!$J$220,'Методика оценки'!$E$220,IF((('ИД Свод'!J9/'ИД Свод'!J51))&gt;='Методика оценки'!$H$221,'Методика оценки'!$E$221,'Методика оценки'!$E$220))))*$D$41)</f>
        <v>0</v>
      </c>
      <c r="L41" s="181">
        <f>IF('ИД Свод'!K51=0,0,(IF((('ИД Свод'!K9/'ИД Свод'!K51))&lt;='Методика оценки'!$J$219,'Методика оценки'!$E$219,IF('Методика оценки'!$H$220&lt;=(('ИД Свод'!K9/'ИД Свод'!K51))&lt;='Методика оценки'!$J$220,'Методика оценки'!$E$220,IF((('ИД Свод'!K9/'ИД Свод'!K51))&gt;='Методика оценки'!$H$221,'Методика оценки'!$E$221,'Методика оценки'!$E$220))))*$D$41)</f>
        <v>0</v>
      </c>
    </row>
    <row r="42" spans="1:12" ht="45" collapsed="1">
      <c r="A42" s="64"/>
      <c r="B42" s="106" t="str">
        <f>'Методика оценки'!A222</f>
        <v>К4</v>
      </c>
      <c r="C42" s="106" t="str">
        <f>'Методика оценки'!B222</f>
        <v>Группа критериев 4. Обеспеченность материально-техническими ресурсами (оснащение основных помещений, прилегающих участков игровым и техническим оборудованием, методическое обеспечение и т.п.).</v>
      </c>
      <c r="D42" s="122">
        <v>1</v>
      </c>
      <c r="E42" s="178">
        <f t="shared" ref="E42:L42" si="4">SUM(E43:E70)*$D$42</f>
        <v>42</v>
      </c>
      <c r="F42" s="178">
        <f t="shared" si="4"/>
        <v>45</v>
      </c>
      <c r="G42" s="178">
        <f t="shared" si="4"/>
        <v>46</v>
      </c>
      <c r="H42" s="178">
        <f t="shared" si="4"/>
        <v>35.5</v>
      </c>
      <c r="I42" s="178">
        <f t="shared" si="4"/>
        <v>42</v>
      </c>
      <c r="J42" s="178">
        <f t="shared" si="4"/>
        <v>44.5</v>
      </c>
      <c r="K42" s="178">
        <f t="shared" si="4"/>
        <v>22</v>
      </c>
      <c r="L42" s="178">
        <f t="shared" si="4"/>
        <v>64.5</v>
      </c>
    </row>
    <row r="43" spans="1:12" ht="30" hidden="1" outlineLevel="1">
      <c r="A43" s="65"/>
      <c r="B43" s="86" t="str">
        <f>'Методика оценки'!A223</f>
        <v>К4.1.</v>
      </c>
      <c r="C43" s="86" t="str">
        <f>'Методика оценки'!C223</f>
        <v>Количество нештатных и аварийных ситуаций техногенного характера, возникших на территории ДОО (пожар, обрушение конструкций и т.п.)</v>
      </c>
      <c r="D43" s="123">
        <f>'Методика оценки'!D223</f>
        <v>0.03</v>
      </c>
      <c r="E43" s="118">
        <f>(IF('ИД Свод'!D52&gt;'Методика оценки'!$H$225,'Методика оценки'!$E$224,'Методика оценки'!$E$225))*$D$43</f>
        <v>3</v>
      </c>
      <c r="F43" s="118">
        <f>(IF('ИД Свод'!E52&gt;'Методика оценки'!$H$225,'Методика оценки'!$E$224,'Методика оценки'!$E$225))*$D$43</f>
        <v>3</v>
      </c>
      <c r="G43" s="118">
        <f>(IF('ИД Свод'!F52&gt;'Методика оценки'!$H$225,'Методика оценки'!$E$224,'Методика оценки'!$E$225))*$D$43</f>
        <v>3</v>
      </c>
      <c r="H43" s="118">
        <f>(IF('ИД Свод'!G52&gt;'Методика оценки'!$H$225,'Методика оценки'!$E$224,'Методика оценки'!$E$225))*$D$43</f>
        <v>3</v>
      </c>
      <c r="I43" s="118">
        <f>(IF('ИД Свод'!H52&gt;'Методика оценки'!$H$225,'Методика оценки'!$E$224,'Методика оценки'!$E$225))*$D$43</f>
        <v>3</v>
      </c>
      <c r="J43" s="118">
        <f>(IF('ИД Свод'!I52&gt;'Методика оценки'!$H$225,'Методика оценки'!$E$224,'Методика оценки'!$E$225))*$D$43</f>
        <v>3</v>
      </c>
      <c r="K43" s="118">
        <f>(IF('ИД Свод'!J52&gt;'Методика оценки'!$H$225,'Методика оценки'!$E$224,'Методика оценки'!$E$225))*$D$43</f>
        <v>3</v>
      </c>
      <c r="L43" s="118">
        <f>(IF('ИД Свод'!K52&gt;'Методика оценки'!$H$225,'Методика оценки'!$E$224,'Методика оценки'!$E$225))*$D$43</f>
        <v>3</v>
      </c>
    </row>
    <row r="44" spans="1:12" hidden="1" outlineLevel="1">
      <c r="A44" s="65"/>
      <c r="B44" s="86" t="str">
        <f>'Методика оценки'!A226</f>
        <v>К4.2.</v>
      </c>
      <c r="C44" s="86" t="str">
        <f>'Методика оценки'!C226</f>
        <v xml:space="preserve">Наличие системы водоснабжения </v>
      </c>
      <c r="D44" s="123">
        <f>'Методика оценки'!D226</f>
        <v>0.03</v>
      </c>
      <c r="E44" s="118">
        <f>(IF('ИД Свод'!D53='Методика оценки'!$H$227,'Методика оценки'!$E$227,IF('ИД Свод'!D53='Методика оценки'!$H$228,'Методика оценки'!$E$228,'Методика оценки'!$E$227)))*$D$44</f>
        <v>0</v>
      </c>
      <c r="F44" s="118">
        <f>(IF('ИД Свод'!E53='Методика оценки'!$H$227,'Методика оценки'!$E$227,IF('ИД Свод'!E53='Методика оценки'!$H$228,'Методика оценки'!$E$228,'Методика оценки'!$E$227)))*$D$44</f>
        <v>3</v>
      </c>
      <c r="G44" s="118">
        <f>(IF('ИД Свод'!F53='Методика оценки'!$H$227,'Методика оценки'!$E$227,IF('ИД Свод'!F53='Методика оценки'!$H$228,'Методика оценки'!$E$228,'Методика оценки'!$E$227)))*$D$44</f>
        <v>3</v>
      </c>
      <c r="H44" s="118">
        <f>(IF('ИД Свод'!G53='Методика оценки'!$H$227,'Методика оценки'!$E$227,IF('ИД Свод'!G53='Методика оценки'!$H$228,'Методика оценки'!$E$228,'Методика оценки'!$E$227)))*$D$44</f>
        <v>0</v>
      </c>
      <c r="I44" s="118">
        <f>(IF('ИД Свод'!H53='Методика оценки'!$H$227,'Методика оценки'!$E$227,IF('ИД Свод'!H53='Методика оценки'!$H$228,'Методика оценки'!$E$228,'Методика оценки'!$E$227)))*$D$44</f>
        <v>3</v>
      </c>
      <c r="J44" s="118">
        <f>(IF('ИД Свод'!I53='Методика оценки'!$H$227,'Методика оценки'!$E$227,IF('ИД Свод'!I53='Методика оценки'!$H$228,'Методика оценки'!$E$228,'Методика оценки'!$E$227)))*$D$44</f>
        <v>3</v>
      </c>
      <c r="K44" s="118">
        <f>(IF('ИД Свод'!J53='Методика оценки'!$H$227,'Методика оценки'!$E$227,IF('ИД Свод'!J53='Методика оценки'!$H$228,'Методика оценки'!$E$228,'Методика оценки'!$E$227)))*$D$44</f>
        <v>0</v>
      </c>
      <c r="L44" s="118">
        <f>(IF('ИД Свод'!K53='Методика оценки'!$H$227,'Методика оценки'!$E$227,IF('ИД Свод'!K53='Методика оценки'!$H$228,'Методика оценки'!$E$228,'Методика оценки'!$E$227)))*$D$44</f>
        <v>3</v>
      </c>
    </row>
    <row r="45" spans="1:12" hidden="1" outlineLevel="1">
      <c r="A45" s="65"/>
      <c r="B45" s="86" t="str">
        <f>'Методика оценки'!A229</f>
        <v>К4.3.</v>
      </c>
      <c r="C45" s="86" t="str">
        <f>'Методика оценки'!C229</f>
        <v>Наличие системы отопления</v>
      </c>
      <c r="D45" s="123">
        <f>'Методика оценки'!D229</f>
        <v>0.03</v>
      </c>
      <c r="E45" s="118">
        <f>(IF('ИД Свод'!D54='Методика оценки'!$H$230,'Методика оценки'!$E$230,IF('ИД Свод'!D54='Методика оценки'!$H$231,'Методика оценки'!$E$231,'Методика оценки'!$E$230)))*$D$45</f>
        <v>0</v>
      </c>
      <c r="F45" s="118">
        <f>(IF('ИД Свод'!E54='Методика оценки'!$H$230,'Методика оценки'!$E$230,IF('ИД Свод'!E54='Методика оценки'!$H$231,'Методика оценки'!$E$231,'Методика оценки'!$E$230)))*$D$45</f>
        <v>0</v>
      </c>
      <c r="G45" s="118">
        <f>(IF('ИД Свод'!F54='Методика оценки'!$H$230,'Методика оценки'!$E$230,IF('ИД Свод'!F54='Методика оценки'!$H$231,'Методика оценки'!$E$231,'Методика оценки'!$E$230)))*$D$45</f>
        <v>0</v>
      </c>
      <c r="H45" s="118">
        <f>(IF('ИД Свод'!G54='Методика оценки'!$H$230,'Методика оценки'!$E$230,IF('ИД Свод'!G54='Методика оценки'!$H$231,'Методика оценки'!$E$231,'Методика оценки'!$E$230)))*$D$45</f>
        <v>0</v>
      </c>
      <c r="I45" s="118">
        <f>(IF('ИД Свод'!H54='Методика оценки'!$H$230,'Методика оценки'!$E$230,IF('ИД Свод'!H54='Методика оценки'!$H$231,'Методика оценки'!$E$231,'Методика оценки'!$E$230)))*$D$45</f>
        <v>3</v>
      </c>
      <c r="J45" s="118">
        <f>(IF('ИД Свод'!I54='Методика оценки'!$H$230,'Методика оценки'!$E$230,IF('ИД Свод'!I54='Методика оценки'!$H$231,'Методика оценки'!$E$231,'Методика оценки'!$E$230)))*$D$45</f>
        <v>0</v>
      </c>
      <c r="K45" s="118">
        <f>(IF('ИД Свод'!J54='Методика оценки'!$H$230,'Методика оценки'!$E$230,IF('ИД Свод'!J54='Методика оценки'!$H$231,'Методика оценки'!$E$231,'Методика оценки'!$E$230)))*$D$45</f>
        <v>0</v>
      </c>
      <c r="L45" s="118">
        <f>(IF('ИД Свод'!K54='Методика оценки'!$H$230,'Методика оценки'!$E$230,IF('ИД Свод'!K54='Методика оценки'!$H$231,'Методика оценки'!$E$231,'Методика оценки'!$E$230)))*$D$45</f>
        <v>3</v>
      </c>
    </row>
    <row r="46" spans="1:12" hidden="1" outlineLevel="1">
      <c r="A46" s="65"/>
      <c r="B46" s="86" t="str">
        <f>'Методика оценки'!A232</f>
        <v>К4.4.</v>
      </c>
      <c r="C46" s="86" t="str">
        <f>'Методика оценки'!C232</f>
        <v>Наличие канализации</v>
      </c>
      <c r="D46" s="123">
        <f>'Методика оценки'!D232</f>
        <v>0.03</v>
      </c>
      <c r="E46" s="118">
        <f>(IF('ИД Свод'!D55='Методика оценки'!$H$233,'Методика оценки'!$E$233,IF('ИД Свод'!D55='Методика оценки'!$H$234,'Методика оценки'!$E$234,'Методика оценки'!$E$233)))*$D$46</f>
        <v>0</v>
      </c>
      <c r="F46" s="118">
        <f>(IF('ИД Свод'!E55='Методика оценки'!$H$233,'Методика оценки'!$E$233,IF('ИД Свод'!E55='Методика оценки'!$H$234,'Методика оценки'!$E$234,'Методика оценки'!$E$233)))*$D$46</f>
        <v>0</v>
      </c>
      <c r="G46" s="118">
        <f>(IF('ИД Свод'!F55='Методика оценки'!$H$233,'Методика оценки'!$E$233,IF('ИД Свод'!F55='Методика оценки'!$H$234,'Методика оценки'!$E$234,'Методика оценки'!$E$233)))*$D$46</f>
        <v>0</v>
      </c>
      <c r="H46" s="118">
        <f>(IF('ИД Свод'!G55='Методика оценки'!$H$233,'Методика оценки'!$E$233,IF('ИД Свод'!G55='Методика оценки'!$H$234,'Методика оценки'!$E$234,'Методика оценки'!$E$233)))*$D$46</f>
        <v>0</v>
      </c>
      <c r="I46" s="118">
        <f>(IF('ИД Свод'!H55='Методика оценки'!$H$233,'Методика оценки'!$E$233,IF('ИД Свод'!H55='Методика оценки'!$H$234,'Методика оценки'!$E$234,'Методика оценки'!$E$233)))*$D$46</f>
        <v>0</v>
      </c>
      <c r="J46" s="118">
        <f>(IF('ИД Свод'!I55='Методика оценки'!$H$233,'Методика оценки'!$E$233,IF('ИД Свод'!I55='Методика оценки'!$H$234,'Методика оценки'!$E$234,'Методика оценки'!$E$233)))*$D$46</f>
        <v>0</v>
      </c>
      <c r="K46" s="118">
        <f>(IF('ИД Свод'!J55='Методика оценки'!$H$233,'Методика оценки'!$E$233,IF('ИД Свод'!J55='Методика оценки'!$H$234,'Методика оценки'!$E$234,'Методика оценки'!$E$233)))*$D$46</f>
        <v>0</v>
      </c>
      <c r="L46" s="118">
        <f>(IF('ИД Свод'!K55='Методика оценки'!$H$233,'Методика оценки'!$E$233,IF('ИД Свод'!K55='Методика оценки'!$H$234,'Методика оценки'!$E$234,'Методика оценки'!$E$233)))*$D$46</f>
        <v>3</v>
      </c>
    </row>
    <row r="47" spans="1:12" hidden="1" outlineLevel="1">
      <c r="A47" s="65"/>
      <c r="B47" s="86" t="str">
        <f>'Методика оценки'!A235</f>
        <v>К4.5.</v>
      </c>
      <c r="C47" s="86" t="str">
        <f>'Методика оценки'!C235</f>
        <v>Тип здания, в котором располагается ДОО</v>
      </c>
      <c r="D47" s="123">
        <f>'Методика оценки'!D235</f>
        <v>0.06</v>
      </c>
      <c r="E47" s="118">
        <f>(IF('ИД Свод'!D56='Методика оценки'!$H$238,'Методика оценки'!$E$238,'Методика оценки'!$E$237))*$D$47</f>
        <v>0</v>
      </c>
      <c r="F47" s="118">
        <f>(IF('ИД Свод'!E56='Методика оценки'!$H$238,'Методика оценки'!$E$238,'Методика оценки'!$E$237))*$D$47</f>
        <v>0</v>
      </c>
      <c r="G47" s="118">
        <f>(IF('ИД Свод'!F56='Методика оценки'!$H$238,'Методика оценки'!$E$238,'Методика оценки'!$E$237))*$D$47</f>
        <v>0</v>
      </c>
      <c r="H47" s="118">
        <f>(IF('ИД Свод'!G56='Методика оценки'!$H$238,'Методика оценки'!$E$238,'Методика оценки'!$E$237))*$D$47</f>
        <v>0</v>
      </c>
      <c r="I47" s="118">
        <f>(IF('ИД Свод'!H56='Методика оценки'!$H$238,'Методика оценки'!$E$238,'Методика оценки'!$E$237))*$D$47</f>
        <v>0</v>
      </c>
      <c r="J47" s="118">
        <f>(IF('ИД Свод'!I56='Методика оценки'!$H$238,'Методика оценки'!$E$238,'Методика оценки'!$E$237))*$D$47</f>
        <v>0</v>
      </c>
      <c r="K47" s="118">
        <f>(IF('ИД Свод'!J56='Методика оценки'!$H$238,'Методика оценки'!$E$238,'Методика оценки'!$E$237))*$D$47</f>
        <v>0</v>
      </c>
      <c r="L47" s="118">
        <f>(IF('ИД Свод'!K56='Методика оценки'!$H$238,'Методика оценки'!$E$238,'Методика оценки'!$E$237))*$D$47</f>
        <v>6</v>
      </c>
    </row>
    <row r="48" spans="1:12" hidden="1" outlineLevel="1">
      <c r="A48" s="65"/>
      <c r="B48" s="86" t="str">
        <f>'Методика оценки'!A239</f>
        <v>К4.6.</v>
      </c>
      <c r="C48" s="86" t="str">
        <f>'Методика оценки'!C239</f>
        <v>Является ли здание ДОО аварийным</v>
      </c>
      <c r="D48" s="123">
        <f>'Методика оценки'!D239</f>
        <v>0.03</v>
      </c>
      <c r="E48" s="118">
        <f>(IF('ИД Свод'!D57='Методика оценки'!$H$240,'Методика оценки'!$E$240,IF('ИД Свод'!D57='Методика оценки'!$H$241,'Методика оценки'!$E$241,'Методика оценки'!$E$240)))*$D$48</f>
        <v>3</v>
      </c>
      <c r="F48" s="118">
        <f>(IF('ИД Свод'!E57='Методика оценки'!$H$240,'Методика оценки'!$E$240,IF('ИД Свод'!E57='Методика оценки'!$H$241,'Методика оценки'!$E$241,'Методика оценки'!$E$240)))*$D$48</f>
        <v>3</v>
      </c>
      <c r="G48" s="118">
        <f>(IF('ИД Свод'!F57='Методика оценки'!$H$240,'Методика оценки'!$E$240,IF('ИД Свод'!F57='Методика оценки'!$H$241,'Методика оценки'!$E$241,'Методика оценки'!$E$240)))*$D$48</f>
        <v>3</v>
      </c>
      <c r="H48" s="118">
        <f>(IF('ИД Свод'!G57='Методика оценки'!$H$240,'Методика оценки'!$E$240,IF('ИД Свод'!G57='Методика оценки'!$H$241,'Методика оценки'!$E$241,'Методика оценки'!$E$240)))*$D$48</f>
        <v>3</v>
      </c>
      <c r="I48" s="118">
        <f>(IF('ИД Свод'!H57='Методика оценки'!$H$240,'Методика оценки'!$E$240,IF('ИД Свод'!H57='Методика оценки'!$H$241,'Методика оценки'!$E$241,'Методика оценки'!$E$240)))*$D$48</f>
        <v>3</v>
      </c>
      <c r="J48" s="118">
        <f>(IF('ИД Свод'!I57='Методика оценки'!$H$240,'Методика оценки'!$E$240,IF('ИД Свод'!I57='Методика оценки'!$H$241,'Методика оценки'!$E$241,'Методика оценки'!$E$240)))*$D$48</f>
        <v>3</v>
      </c>
      <c r="K48" s="118">
        <f>(IF('ИД Свод'!J57='Методика оценки'!$H$240,'Методика оценки'!$E$240,IF('ИД Свод'!J57='Методика оценки'!$H$241,'Методика оценки'!$E$241,'Методика оценки'!$E$240)))*$D$48</f>
        <v>3</v>
      </c>
      <c r="L48" s="118">
        <f>(IF('ИД Свод'!K57='Методика оценки'!$H$240,'Методика оценки'!$E$240,IF('ИД Свод'!K57='Методика оценки'!$H$241,'Методика оценки'!$E$241,'Методика оценки'!$E$240)))*$D$48</f>
        <v>3</v>
      </c>
    </row>
    <row r="49" spans="1:12" hidden="1" outlineLevel="1">
      <c r="A49" s="65"/>
      <c r="B49" s="86" t="str">
        <f>'Методика оценки'!A242</f>
        <v>К4.7.</v>
      </c>
      <c r="C49" s="86" t="str">
        <f>'Методика оценки'!C242</f>
        <v>Необходимость проведения в здании ДОО капитального ремонта</v>
      </c>
      <c r="D49" s="123">
        <f>'Методика оценки'!D242</f>
        <v>0.03</v>
      </c>
      <c r="E49" s="118">
        <f>(IF('ИД Свод'!D58='Методика оценки'!$H$243,'Методика оценки'!$E$243,IF('ИД Свод'!D58='Методика оценки'!$H$244,'Методика оценки'!$E$244,'Методика оценки'!$E$243)))*$D$49</f>
        <v>3</v>
      </c>
      <c r="F49" s="118">
        <f>(IF('ИД Свод'!E58='Методика оценки'!$H$243,'Методика оценки'!$E$243,IF('ИД Свод'!E58='Методика оценки'!$H$244,'Методика оценки'!$E$244,'Методика оценки'!$E$243)))*$D$49</f>
        <v>3</v>
      </c>
      <c r="G49" s="118">
        <f>(IF('ИД Свод'!F58='Методика оценки'!$H$243,'Методика оценки'!$E$243,IF('ИД Свод'!F58='Методика оценки'!$H$244,'Методика оценки'!$E$244,'Методика оценки'!$E$243)))*$D$49</f>
        <v>3</v>
      </c>
      <c r="H49" s="118">
        <f>(IF('ИД Свод'!G58='Методика оценки'!$H$243,'Методика оценки'!$E$243,IF('ИД Свод'!G58='Методика оценки'!$H$244,'Методика оценки'!$E$244,'Методика оценки'!$E$243)))*$D$49</f>
        <v>3</v>
      </c>
      <c r="I49" s="118">
        <f>(IF('ИД Свод'!H58='Методика оценки'!$H$243,'Методика оценки'!$E$243,IF('ИД Свод'!H58='Методика оценки'!$H$244,'Методика оценки'!$E$244,'Методика оценки'!$E$243)))*$D$49</f>
        <v>0</v>
      </c>
      <c r="J49" s="118">
        <f>(IF('ИД Свод'!I58='Методика оценки'!$H$243,'Методика оценки'!$E$243,IF('ИД Свод'!I58='Методика оценки'!$H$244,'Методика оценки'!$E$244,'Методика оценки'!$E$243)))*$D$49</f>
        <v>0</v>
      </c>
      <c r="K49" s="118">
        <f>(IF('ИД Свод'!J58='Методика оценки'!$H$243,'Методика оценки'!$E$243,IF('ИД Свод'!J58='Методика оценки'!$H$244,'Методика оценки'!$E$244,'Методика оценки'!$E$243)))*$D$49</f>
        <v>3</v>
      </c>
      <c r="L49" s="118">
        <f>(IF('ИД Свод'!K58='Методика оценки'!$H$243,'Методика оценки'!$E$243,IF('ИД Свод'!K58='Методика оценки'!$H$244,'Методика оценки'!$E$244,'Методика оценки'!$E$243)))*$D$49</f>
        <v>3</v>
      </c>
    </row>
    <row r="50" spans="1:12" hidden="1" outlineLevel="1">
      <c r="A50" s="65"/>
      <c r="B50" s="86" t="str">
        <f>'Методика оценки'!A245</f>
        <v>К4.8.</v>
      </c>
      <c r="C50" s="86" t="str">
        <f>'Методика оценки'!C245</f>
        <v>Наличие тревожной кнопки или другой охранной сигнализации</v>
      </c>
      <c r="D50" s="123">
        <f>'Методика оценки'!D245</f>
        <v>0.03</v>
      </c>
      <c r="E50" s="118">
        <f>(IF('ИД Свод'!D59='Методика оценки'!$H$246,'Методика оценки'!$E$246,IF('ИД Свод'!D59='Методика оценки'!$H$247,'Методика оценки'!$E$247,'Методика оценки'!$E$246)))*$D$50</f>
        <v>3</v>
      </c>
      <c r="F50" s="118">
        <f>(IF('ИД Свод'!E59='Методика оценки'!$H$246,'Методика оценки'!$E$246,IF('ИД Свод'!E59='Методика оценки'!$H$247,'Методика оценки'!$E$247,'Методика оценки'!$E$246)))*$D$50</f>
        <v>3</v>
      </c>
      <c r="G50" s="118">
        <f>(IF('ИД Свод'!F59='Методика оценки'!$H$246,'Методика оценки'!$E$246,IF('ИД Свод'!F59='Методика оценки'!$H$247,'Методика оценки'!$E$247,'Методика оценки'!$E$246)))*$D$50</f>
        <v>3</v>
      </c>
      <c r="H50" s="118">
        <f>(IF('ИД Свод'!G59='Методика оценки'!$H$246,'Методика оценки'!$E$246,IF('ИД Свод'!G59='Методика оценки'!$H$247,'Методика оценки'!$E$247,'Методика оценки'!$E$246)))*$D$50</f>
        <v>3</v>
      </c>
      <c r="I50" s="118">
        <f>(IF('ИД Свод'!H59='Методика оценки'!$H$246,'Методика оценки'!$E$246,IF('ИД Свод'!H59='Методика оценки'!$H$247,'Методика оценки'!$E$247,'Методика оценки'!$E$246)))*$D$50</f>
        <v>3</v>
      </c>
      <c r="J50" s="118">
        <f>(IF('ИД Свод'!I59='Методика оценки'!$H$246,'Методика оценки'!$E$246,IF('ИД Свод'!I59='Методика оценки'!$H$247,'Методика оценки'!$E$247,'Методика оценки'!$E$246)))*$D$50</f>
        <v>3</v>
      </c>
      <c r="K50" s="118">
        <f>(IF('ИД Свод'!J59='Методика оценки'!$H$246,'Методика оценки'!$E$246,IF('ИД Свод'!J59='Методика оценки'!$H$247,'Методика оценки'!$E$247,'Методика оценки'!$E$246)))*$D$50</f>
        <v>0</v>
      </c>
      <c r="L50" s="118">
        <f>(IF('ИД Свод'!K59='Методика оценки'!$H$246,'Методика оценки'!$E$246,IF('ИД Свод'!K59='Методика оценки'!$H$247,'Методика оценки'!$E$247,'Методика оценки'!$E$246)))*$D$50</f>
        <v>3</v>
      </c>
    </row>
    <row r="51" spans="1:12" hidden="1" outlineLevel="1">
      <c r="A51" s="65"/>
      <c r="B51" s="86" t="str">
        <f>'Методика оценки'!A248</f>
        <v>К4.9.</v>
      </c>
      <c r="C51" s="86" t="str">
        <f>'Методика оценки'!C248</f>
        <v>Наличие работающей пожарной сигнализации</v>
      </c>
      <c r="D51" s="123">
        <f>'Методика оценки'!D245</f>
        <v>0.03</v>
      </c>
      <c r="E51" s="118">
        <f>(IF('ИД Свод'!D60='Методика оценки'!$H$249,'Методика оценки'!$E$249,IF('ИД Свод'!D60='Методика оценки'!$H$250,'Методика оценки'!$E$250,'Методика оценки'!$E$249)))*$D$51</f>
        <v>3</v>
      </c>
      <c r="F51" s="118">
        <f>(IF('ИД Свод'!E60='Методика оценки'!$H$249,'Методика оценки'!$E$249,IF('ИД Свод'!E60='Методика оценки'!$H$250,'Методика оценки'!$E$250,'Методика оценки'!$E$249)))*$D$51</f>
        <v>3</v>
      </c>
      <c r="G51" s="118">
        <f>(IF('ИД Свод'!F60='Методика оценки'!$H$249,'Методика оценки'!$E$249,IF('ИД Свод'!F60='Методика оценки'!$H$250,'Методика оценки'!$E$250,'Методика оценки'!$E$249)))*$D$51</f>
        <v>3</v>
      </c>
      <c r="H51" s="118">
        <f>(IF('ИД Свод'!G60='Методика оценки'!$H$249,'Методика оценки'!$E$249,IF('ИД Свод'!G60='Методика оценки'!$H$250,'Методика оценки'!$E$250,'Методика оценки'!$E$249)))*$D$51</f>
        <v>3</v>
      </c>
      <c r="I51" s="118">
        <f>(IF('ИД Свод'!H60='Методика оценки'!$H$249,'Методика оценки'!$E$249,IF('ИД Свод'!H60='Методика оценки'!$H$250,'Методика оценки'!$E$250,'Методика оценки'!$E$249)))*$D$51</f>
        <v>3</v>
      </c>
      <c r="J51" s="118">
        <f>(IF('ИД Свод'!I60='Методика оценки'!$H$249,'Методика оценки'!$E$249,IF('ИД Свод'!I60='Методика оценки'!$H$250,'Методика оценки'!$E$250,'Методика оценки'!$E$249)))*$D$51</f>
        <v>3</v>
      </c>
      <c r="K51" s="118">
        <f>(IF('ИД Свод'!J60='Методика оценки'!$H$249,'Методика оценки'!$E$249,IF('ИД Свод'!J60='Методика оценки'!$H$250,'Методика оценки'!$E$250,'Методика оценки'!$E$249)))*$D$51</f>
        <v>0</v>
      </c>
      <c r="L51" s="118">
        <f>(IF('ИД Свод'!K60='Методика оценки'!$H$249,'Методика оценки'!$E$249,IF('ИД Свод'!K60='Методика оценки'!$H$250,'Методика оценки'!$E$250,'Методика оценки'!$E$249)))*$D$51</f>
        <v>3</v>
      </c>
    </row>
    <row r="52" spans="1:12" hidden="1" outlineLevel="1">
      <c r="A52" s="65"/>
      <c r="B52" s="86" t="str">
        <f>'Методика оценки'!A251</f>
        <v>К4.10.</v>
      </c>
      <c r="C52" s="86" t="str">
        <f>'Методика оценки'!C251</f>
        <v>Наличие противопожарного оборудования</v>
      </c>
      <c r="D52" s="123">
        <f>'Методика оценки'!D251</f>
        <v>0.03</v>
      </c>
      <c r="E52" s="118">
        <f>(IF('ИД Свод'!D61='Методика оценки'!$H$252,'Методика оценки'!$E$252,IF('ИД Свод'!D61='Методика оценки'!$H$253,'Методика оценки'!$E$253,'Методика оценки'!$E$252)))*$D$52</f>
        <v>3</v>
      </c>
      <c r="F52" s="118">
        <f>(IF('ИД Свод'!E61='Методика оценки'!$H$252,'Методика оценки'!$E$252,IF('ИД Свод'!E61='Методика оценки'!$H$253,'Методика оценки'!$E$253,'Методика оценки'!$E$252)))*$D$52</f>
        <v>3</v>
      </c>
      <c r="G52" s="118">
        <f>(IF('ИД Свод'!F61='Методика оценки'!$H$252,'Методика оценки'!$E$252,IF('ИД Свод'!F61='Методика оценки'!$H$253,'Методика оценки'!$E$253,'Методика оценки'!$E$252)))*$D$52</f>
        <v>3</v>
      </c>
      <c r="H52" s="118">
        <f>(IF('ИД Свод'!G61='Методика оценки'!$H$252,'Методика оценки'!$E$252,IF('ИД Свод'!G61='Методика оценки'!$H$253,'Методика оценки'!$E$253,'Методика оценки'!$E$252)))*$D$52</f>
        <v>3</v>
      </c>
      <c r="I52" s="118">
        <f>(IF('ИД Свод'!H61='Методика оценки'!$H$252,'Методика оценки'!$E$252,IF('ИД Свод'!H61='Методика оценки'!$H$253,'Методика оценки'!$E$253,'Методика оценки'!$E$252)))*$D$52</f>
        <v>3</v>
      </c>
      <c r="J52" s="118">
        <f>(IF('ИД Свод'!I61='Методика оценки'!$H$252,'Методика оценки'!$E$252,IF('ИД Свод'!I61='Методика оценки'!$H$253,'Методика оценки'!$E$253,'Методика оценки'!$E$252)))*$D$52</f>
        <v>3</v>
      </c>
      <c r="K52" s="118">
        <f>(IF('ИД Свод'!J61='Методика оценки'!$H$252,'Методика оценки'!$E$252,IF('ИД Свод'!J61='Методика оценки'!$H$253,'Методика оценки'!$E$253,'Методика оценки'!$E$252)))*$D$52</f>
        <v>0</v>
      </c>
      <c r="L52" s="118">
        <f>(IF('ИД Свод'!K61='Методика оценки'!$H$252,'Методика оценки'!$E$252,IF('ИД Свод'!K61='Методика оценки'!$H$253,'Методика оценки'!$E$253,'Методика оценки'!$E$252)))*$D$52</f>
        <v>3</v>
      </c>
    </row>
    <row r="53" spans="1:12" hidden="1" outlineLevel="1">
      <c r="A53" s="65"/>
      <c r="B53" s="86" t="str">
        <f>'Методика оценки'!A254</f>
        <v>К4.11.</v>
      </c>
      <c r="C53" s="86" t="str">
        <f>'Методика оценки'!C254</f>
        <v>Наличие системы видеонаблюдения</v>
      </c>
      <c r="D53" s="123">
        <f>'Методика оценки'!D254</f>
        <v>0.03</v>
      </c>
      <c r="E53" s="118">
        <f>(IF('ИД Свод'!D62='Методика оценки'!$H$255,'Методика оценки'!$E$255,IF('ИД Свод'!D62='Методика оценки'!$H$256,'Методика оценки'!$E$256,'Методика оценки'!$E$255)))*$D$53</f>
        <v>3</v>
      </c>
      <c r="F53" s="118">
        <f>(IF('ИД Свод'!E62='Методика оценки'!$H$255,'Методика оценки'!$E$255,IF('ИД Свод'!E62='Методика оценки'!$H$256,'Методика оценки'!$E$256,'Методика оценки'!$E$255)))*$D$53</f>
        <v>3</v>
      </c>
      <c r="G53" s="118">
        <f>(IF('ИД Свод'!F62='Методика оценки'!$H$255,'Методика оценки'!$E$255,IF('ИД Свод'!F62='Методика оценки'!$H$256,'Методика оценки'!$E$256,'Методика оценки'!$E$255)))*$D$53</f>
        <v>3</v>
      </c>
      <c r="H53" s="118">
        <f>(IF('ИД Свод'!G62='Методика оценки'!$H$255,'Методика оценки'!$E$255,IF('ИД Свод'!G62='Методика оценки'!$H$256,'Методика оценки'!$E$256,'Методика оценки'!$E$255)))*$D$53</f>
        <v>3</v>
      </c>
      <c r="I53" s="118">
        <f>(IF('ИД Свод'!H62='Методика оценки'!$H$255,'Методика оценки'!$E$255,IF('ИД Свод'!H62='Методика оценки'!$H$256,'Методика оценки'!$E$256,'Методика оценки'!$E$255)))*$D$53</f>
        <v>3</v>
      </c>
      <c r="J53" s="118">
        <f>(IF('ИД Свод'!I62='Методика оценки'!$H$255,'Методика оценки'!$E$255,IF('ИД Свод'!I62='Методика оценки'!$H$256,'Методика оценки'!$E$256,'Методика оценки'!$E$255)))*$D$53</f>
        <v>3</v>
      </c>
      <c r="K53" s="118">
        <f>(IF('ИД Свод'!J62='Методика оценки'!$H$255,'Методика оценки'!$E$255,IF('ИД Свод'!J62='Методика оценки'!$H$256,'Методика оценки'!$E$256,'Методика оценки'!$E$255)))*$D$53</f>
        <v>0</v>
      </c>
      <c r="L53" s="118">
        <f>(IF('ИД Свод'!K62='Методика оценки'!$H$255,'Методика оценки'!$E$255,IF('ИД Свод'!K62='Методика оценки'!$H$256,'Методика оценки'!$E$256,'Методика оценки'!$E$255)))*$D$53</f>
        <v>3</v>
      </c>
    </row>
    <row r="54" spans="1:12" hidden="1" outlineLevel="1">
      <c r="A54" s="65"/>
      <c r="B54" s="86" t="str">
        <f>'Методика оценки'!A257</f>
        <v>К4.12.</v>
      </c>
      <c r="C54" s="86" t="str">
        <f>'Методика оценки'!C257</f>
        <v>Количество персональных компьютеров, доступных для использования детьми</v>
      </c>
      <c r="D54" s="123">
        <f>'Методика оценки'!D257</f>
        <v>0.02</v>
      </c>
      <c r="E54" s="179">
        <f>(IF('ИД Свод'!D63&lt;='Методика оценки'!$J$258,'Методика оценки'!$E$258,IF('Методика оценки'!$H$259&lt;='ИД Свод'!D63&lt;='Методика оценки'!$J$259,'Методика оценки'!$E$259,IF('ИД Свод'!D63&gt;='Методика оценки'!$H$260,'Методика оценки'!$E$260,'Методика оценки'!$E$259))))*$D$54</f>
        <v>0</v>
      </c>
      <c r="F54" s="179">
        <f>(IF('ИД Свод'!E63&lt;='Методика оценки'!$J$258,'Методика оценки'!$E$258,IF('Методика оценки'!$H$259&lt;='ИД Свод'!E63&lt;='Методика оценки'!$J$259,'Методика оценки'!$E$259,IF('ИД Свод'!E63&gt;='Методика оценки'!$H$260,'Методика оценки'!$E$260,'Методика оценки'!$E$259))))*$D$54</f>
        <v>0</v>
      </c>
      <c r="G54" s="179">
        <f>(IF('ИД Свод'!F63&lt;='Методика оценки'!$J$258,'Методика оценки'!$E$258,IF('Методика оценки'!$H$259&lt;='ИД Свод'!F63&lt;='Методика оценки'!$J$259,'Методика оценки'!$E$259,IF('ИД Свод'!F63&gt;='Методика оценки'!$H$260,'Методика оценки'!$E$260,'Методика оценки'!$E$259))))*$D$54</f>
        <v>1</v>
      </c>
      <c r="H54" s="179">
        <f>(IF('ИД Свод'!G63&lt;='Методика оценки'!$J$258,'Методика оценки'!$E$258,IF('Методика оценки'!$H$259&lt;='ИД Свод'!G63&lt;='Методика оценки'!$J$259,'Методика оценки'!$E$259,IF('ИД Свод'!G63&gt;='Методика оценки'!$H$260,'Методика оценки'!$E$260,'Методика оценки'!$E$259))))*$D$54</f>
        <v>1</v>
      </c>
      <c r="I54" s="179">
        <f>(IF('ИД Свод'!H63&lt;='Методика оценки'!$J$258,'Методика оценки'!$E$258,IF('Методика оценки'!$H$259&lt;='ИД Свод'!H63&lt;='Методика оценки'!$J$259,'Методика оценки'!$E$259,IF('ИД Свод'!H63&gt;='Методика оценки'!$H$260,'Методика оценки'!$E$260,'Методика оценки'!$E$259))))*$D$54</f>
        <v>0</v>
      </c>
      <c r="J54" s="179">
        <f>(IF('ИД Свод'!I63&lt;='Методика оценки'!$J$258,'Методика оценки'!$E$258,IF('Методика оценки'!$H$259&lt;='ИД Свод'!I63&lt;='Методика оценки'!$J$259,'Методика оценки'!$E$259,IF('ИД Свод'!I63&gt;='Методика оценки'!$H$260,'Методика оценки'!$E$260,'Методика оценки'!$E$259))))*$D$54</f>
        <v>1</v>
      </c>
      <c r="K54" s="179">
        <f>(IF('ИД Свод'!J63&lt;='Методика оценки'!$J$258,'Методика оценки'!$E$258,IF('Методика оценки'!$H$259&lt;='ИД Свод'!J63&lt;='Методика оценки'!$J$259,'Методика оценки'!$E$259,IF('ИД Свод'!J63&gt;='Методика оценки'!$H$260,'Методика оценки'!$E$260,'Методика оценки'!$E$259))))*$D$54</f>
        <v>1</v>
      </c>
      <c r="L54" s="179">
        <f>(IF('ИД Свод'!K63&lt;='Методика оценки'!$J$258,'Методика оценки'!$E$258,IF('Методика оценки'!$H$259&lt;='ИД Свод'!K63&lt;='Методика оценки'!$J$259,'Методика оценки'!$E$259,IF('ИД Свод'!K63&gt;='Методика оценки'!$H$260,'Методика оценки'!$E$260,'Методика оценки'!$E$259))))*$D$54</f>
        <v>0</v>
      </c>
    </row>
    <row r="55" spans="1:12" hidden="1" outlineLevel="1">
      <c r="A55" s="65"/>
      <c r="B55" s="86" t="str">
        <f>'Методика оценки'!A261</f>
        <v>К4.13.</v>
      </c>
      <c r="C55" s="86" t="str">
        <f>'Методика оценки'!C261</f>
        <v>Наличие периметрального ограждения территории ДОО, освещение территории</v>
      </c>
      <c r="D55" s="123">
        <f>'Методика оценки'!D261</f>
        <v>0.03</v>
      </c>
      <c r="E55" s="179">
        <f>(IF('ИД Свод'!D64='Методика оценки'!$H$262,'Методика оценки'!$E$262,IF('ИД Свод'!D64='Методика оценки'!$H$263,'Методика оценки'!$E$263,'Методика оценки'!$E$262)))*$D$55</f>
        <v>3</v>
      </c>
      <c r="F55" s="179">
        <f>(IF('ИД Свод'!E64='Методика оценки'!$H$262,'Методика оценки'!$E$262,IF('ИД Свод'!E64='Методика оценки'!$H$263,'Методика оценки'!$E$263,'Методика оценки'!$E$262)))*$D$55</f>
        <v>3</v>
      </c>
      <c r="G55" s="179">
        <f>(IF('ИД Свод'!F64='Методика оценки'!$H$262,'Методика оценки'!$E$262,IF('ИД Свод'!F64='Методика оценки'!$H$263,'Методика оценки'!$E$263,'Методика оценки'!$E$262)))*$D$55</f>
        <v>3</v>
      </c>
      <c r="H55" s="179">
        <f>(IF('ИД Свод'!G64='Методика оценки'!$H$262,'Методика оценки'!$E$262,IF('ИД Свод'!G64='Методика оценки'!$H$263,'Методика оценки'!$E$263,'Методика оценки'!$E$262)))*$D$55</f>
        <v>3</v>
      </c>
      <c r="I55" s="179">
        <f>(IF('ИД Свод'!H64='Методика оценки'!$H$262,'Методика оценки'!$E$262,IF('ИД Свод'!H64='Методика оценки'!$H$263,'Методика оценки'!$E$263,'Методика оценки'!$E$262)))*$D$55</f>
        <v>0</v>
      </c>
      <c r="J55" s="179">
        <f>(IF('ИД Свод'!I64='Методика оценки'!$H$262,'Методика оценки'!$E$262,IF('ИД Свод'!I64='Методика оценки'!$H$263,'Методика оценки'!$E$263,'Методика оценки'!$E$262)))*$D$55</f>
        <v>3</v>
      </c>
      <c r="K55" s="179">
        <f>(IF('ИД Свод'!J64='Методика оценки'!$H$262,'Методика оценки'!$E$262,IF('ИД Свод'!J64='Методика оценки'!$H$263,'Методика оценки'!$E$263,'Методика оценки'!$E$262)))*$D$55</f>
        <v>0</v>
      </c>
      <c r="L55" s="179">
        <f>(IF('ИД Свод'!K64='Методика оценки'!$H$262,'Методика оценки'!$E$262,IF('ИД Свод'!K64='Методика оценки'!$H$263,'Методика оценки'!$E$263,'Методика оценки'!$E$262)))*$D$55</f>
        <v>3</v>
      </c>
    </row>
    <row r="56" spans="1:12" hidden="1" outlineLevel="1">
      <c r="A56" s="65"/>
      <c r="B56" s="86" t="str">
        <f>'Методика оценки'!A264</f>
        <v>К4.14.</v>
      </c>
      <c r="C56" s="86" t="str">
        <f>'Методика оценки'!C264</f>
        <v>Наличие прогулочной площадки</v>
      </c>
      <c r="D56" s="123">
        <f>'Методика оценки'!D264</f>
        <v>0.03</v>
      </c>
      <c r="E56" s="179">
        <f>(IF('ИД Свод'!D65='Методика оценки'!$H$265,'Методика оценки'!$E$265,IF('ИД Свод'!D65='Методика оценки'!$H$266,'Методика оценки'!$E$266,'Методика оценки'!$E$265)))*$D$56</f>
        <v>3</v>
      </c>
      <c r="F56" s="179">
        <f>(IF('ИД Свод'!E65='Методика оценки'!$H$265,'Методика оценки'!$E$265,IF('ИД Свод'!E65='Методика оценки'!$H$266,'Методика оценки'!$E$266,'Методика оценки'!$E$265)))*$D$56</f>
        <v>3</v>
      </c>
      <c r="G56" s="179">
        <f>(IF('ИД Свод'!F65='Методика оценки'!$H$265,'Методика оценки'!$E$265,IF('ИД Свод'!F65='Методика оценки'!$H$266,'Методика оценки'!$E$266,'Методика оценки'!$E$265)))*$D$56</f>
        <v>3</v>
      </c>
      <c r="H56" s="179">
        <f>(IF('ИД Свод'!G65='Методика оценки'!$H$265,'Методика оценки'!$E$265,IF('ИД Свод'!G65='Методика оценки'!$H$266,'Методика оценки'!$E$266,'Методика оценки'!$E$265)))*$D$56</f>
        <v>3</v>
      </c>
      <c r="I56" s="179">
        <f>(IF('ИД Свод'!H65='Методика оценки'!$H$265,'Методика оценки'!$E$265,IF('ИД Свод'!H65='Методика оценки'!$H$266,'Методика оценки'!$E$266,'Методика оценки'!$E$265)))*$D$56</f>
        <v>3</v>
      </c>
      <c r="J56" s="179">
        <f>(IF('ИД Свод'!I65='Методика оценки'!$H$265,'Методика оценки'!$E$265,IF('ИД Свод'!I65='Методика оценки'!$H$266,'Методика оценки'!$E$266,'Методика оценки'!$E$265)))*$D$56</f>
        <v>3</v>
      </c>
      <c r="K56" s="179">
        <f>(IF('ИД Свод'!J65='Методика оценки'!$H$265,'Методика оценки'!$E$265,IF('ИД Свод'!J65='Методика оценки'!$H$266,'Методика оценки'!$E$266,'Методика оценки'!$E$265)))*$D$56</f>
        <v>0</v>
      </c>
      <c r="L56" s="179">
        <f>(IF('ИД Свод'!K65='Методика оценки'!$H$265,'Методика оценки'!$E$265,IF('ИД Свод'!K65='Методика оценки'!$H$266,'Методика оценки'!$E$266,'Методика оценки'!$E$265)))*$D$56</f>
        <v>3</v>
      </c>
    </row>
    <row r="57" spans="1:12" ht="27.75" hidden="1" customHeight="1" outlineLevel="1">
      <c r="A57" s="65"/>
      <c r="B57" s="86" t="str">
        <f>'Методика оценки'!A267</f>
        <v>К4.15.</v>
      </c>
      <c r="C57" s="86" t="str">
        <f>'Методика оценки'!C267</f>
        <v>Площадь групповой (игровой) комнаты в расчете на одного воспитанника</v>
      </c>
      <c r="D57" s="123">
        <f>'Методика оценки'!D267</f>
        <v>0.06</v>
      </c>
      <c r="E57" s="179">
        <f>IF('ИД Свод'!D9=0,0,(IF(('ИД Свод'!D66/'ИД Свод'!D9)&lt;'Методика оценки'!$H$269,'Методика оценки'!$E$269,IF(('ИД Свод'!D66/'ИД Свод'!D9)&gt;='Методика оценки'!$H$270,'Методика оценки'!$E$270,'Методика оценки'!$E$269)))*$D$57)</f>
        <v>0</v>
      </c>
      <c r="F57" s="179">
        <f>IF('ИД Свод'!E9=0,0,(IF(('ИД Свод'!E66/'ИД Свод'!E9)&lt;'Методика оценки'!$H$269,'Методика оценки'!$E$269,IF(('ИД Свод'!E66/'ИД Свод'!E9)&gt;='Методика оценки'!$H$270,'Методика оценки'!$E$270,'Методика оценки'!$E$269)))*$D$57)</f>
        <v>0</v>
      </c>
      <c r="G57" s="179">
        <f>IF('ИД Свод'!F9=0,0,(IF(('ИД Свод'!F66/'ИД Свод'!F9)&lt;'Методика оценки'!$H$269,'Методика оценки'!$E$269,IF(('ИД Свод'!F66/'ИД Свод'!F9)&gt;='Методика оценки'!$H$270,'Методика оценки'!$E$270,'Методика оценки'!$E$269)))*$D$57)</f>
        <v>0</v>
      </c>
      <c r="H57" s="179">
        <f>IF('ИД Свод'!G9=0,0,(IF(('ИД Свод'!G66/'ИД Свод'!G9)&lt;'Методика оценки'!$H$269,'Методика оценки'!$E$269,IF(('ИД Свод'!G66/'ИД Свод'!G9)&gt;='Методика оценки'!$H$270,'Методика оценки'!$E$270,'Методика оценки'!$E$269)))*$D$57)</f>
        <v>0</v>
      </c>
      <c r="I57" s="179">
        <f>IF('ИД Свод'!H9=0,0,(IF(('ИД Свод'!H66/'ИД Свод'!H9)&lt;'Методика оценки'!$H$269,'Методика оценки'!$E$269,IF(('ИД Свод'!H66/'ИД Свод'!H9)&gt;='Методика оценки'!$H$270,'Методика оценки'!$E$270,'Методика оценки'!$E$269)))*$D$57)</f>
        <v>0</v>
      </c>
      <c r="J57" s="179">
        <f>IF('ИД Свод'!I9=0,0,(IF(('ИД Свод'!I66/'ИД Свод'!I9)&lt;'Методика оценки'!$H$269,'Методика оценки'!$E$269,IF(('ИД Свод'!I66/'ИД Свод'!I9)&gt;='Методика оценки'!$H$270,'Методика оценки'!$E$270,'Методика оценки'!$E$269)))*$D$57)</f>
        <v>0</v>
      </c>
      <c r="K57" s="179">
        <f>IF('ИД Свод'!J9=0,0,(IF(('ИД Свод'!J66/'ИД Свод'!J9)&lt;'Методика оценки'!$H$269,'Методика оценки'!$E$269,IF(('ИД Свод'!J66/'ИД Свод'!J9)&gt;='Методика оценки'!$H$270,'Методика оценки'!$E$270,'Методика оценки'!$E$269)))*$D$57)</f>
        <v>0</v>
      </c>
      <c r="L57" s="179">
        <f>IF('ИД Свод'!K9=0,0,(IF(('ИД Свод'!K66/'ИД Свод'!K9)&lt;'Методика оценки'!$H$269,'Методика оценки'!$E$269,IF(('ИД Свод'!K66/'ИД Свод'!K9)&gt;='Методика оценки'!$H$270,'Методика оценки'!$E$270,'Методика оценки'!$E$269)))*$D$57)</f>
        <v>0</v>
      </c>
    </row>
    <row r="58" spans="1:12" ht="60" hidden="1" outlineLevel="1">
      <c r="A58" s="65"/>
      <c r="B58" s="86" t="str">
        <f>'Методика оценки'!A271</f>
        <v>К4.16.</v>
      </c>
      <c r="C58" s="86" t="str">
        <f>'Методика оценки'!C271</f>
        <v>Площадь дополнительных помещений для занятий с детьми, предназначенных для поочередного использования всеми или несколькими детскими группами (музыкальный зал, физкультурный зал, бассейн, кабинет логопеда и др.), на одного ребёнка</v>
      </c>
      <c r="D58" s="123">
        <f>'Методика оценки'!D271</f>
        <v>0.03</v>
      </c>
      <c r="E58" s="179">
        <f>IF('ИД Свод'!D9=0,0,IF(('ИД Свод'!D67/'ИД Свод'!D9)&gt;='Методика оценки'!$H$273,'Методика оценки'!$E$273,'Методика оценки'!$E$272)*$D$58)</f>
        <v>0</v>
      </c>
      <c r="F58" s="179">
        <f>IF('ИД Свод'!E9=0,0,IF(('ИД Свод'!E67/'ИД Свод'!E9)&gt;='Методика оценки'!$H$273,'Методика оценки'!$E$273,'Методика оценки'!$E$272)*$D$58)</f>
        <v>0</v>
      </c>
      <c r="G58" s="179">
        <f>IF('ИД Свод'!F9=0,0,IF(('ИД Свод'!F67/'ИД Свод'!F9)&gt;='Методика оценки'!$H$273,'Методика оценки'!$E$273,'Методика оценки'!$E$272)*$D$58)</f>
        <v>0</v>
      </c>
      <c r="H58" s="179">
        <f>IF('ИД Свод'!G9=0,0,IF(('ИД Свод'!G67/'ИД Свод'!G9)&gt;='Методика оценки'!$H$273,'Методика оценки'!$E$273,'Методика оценки'!$E$272)*$D$58)</f>
        <v>0</v>
      </c>
      <c r="I58" s="179">
        <f>IF('ИД Свод'!H9=0,0,IF(('ИД Свод'!H67/'ИД Свод'!H9)&gt;='Методика оценки'!$H$273,'Методика оценки'!$E$273,'Методика оценки'!$E$272)*$D$58)</f>
        <v>0</v>
      </c>
      <c r="J58" s="179">
        <f>IF('ИД Свод'!I9=0,0,IF(('ИД Свод'!I67/'ИД Свод'!I9)&gt;='Методика оценки'!$H$273,'Методика оценки'!$E$273,'Методика оценки'!$E$272)*$D$58)</f>
        <v>0</v>
      </c>
      <c r="K58" s="179">
        <f>IF('ИД Свод'!J9=0,0,IF(('ИД Свод'!J67/'ИД Свод'!J9)&gt;='Методика оценки'!$H$273,'Методика оценки'!$E$273,'Методика оценки'!$E$272)*$D$58)</f>
        <v>0</v>
      </c>
      <c r="L58" s="179">
        <f>IF('ИД Свод'!K9=0,0,IF(('ИД Свод'!K67/'ИД Свод'!K9)&gt;='Методика оценки'!$H$273,'Методика оценки'!$E$273,'Методика оценки'!$E$272)*$D$58)</f>
        <v>0</v>
      </c>
    </row>
    <row r="59" spans="1:12" hidden="1" outlineLevel="1">
      <c r="A59" s="65"/>
      <c r="B59" s="86" t="str">
        <f>'Методика оценки'!A274</f>
        <v>К4.17.</v>
      </c>
      <c r="C59" s="86" t="str">
        <f>'Методика оценки'!C274</f>
        <v>Наличие оборудованного физкультурного зала</v>
      </c>
      <c r="D59" s="123">
        <f>'Методика оценки'!D274</f>
        <v>0.04</v>
      </c>
      <c r="E59" s="179">
        <f>(IF('ИД Свод'!D68='Методика оценки'!$H$275,'Методика оценки'!$E$275,IF('ИД Свод'!D68='Методика оценки'!$H$276,'Методика оценки'!$E$276,'Методика оценки'!$E$275)))*$D$59</f>
        <v>0</v>
      </c>
      <c r="F59" s="179">
        <f>(IF('ИД Свод'!E68='Методика оценки'!$H$275,'Методика оценки'!$E$275,IF('ИД Свод'!E68='Методика оценки'!$H$276,'Методика оценки'!$E$276,'Методика оценки'!$E$275)))*$D$59</f>
        <v>0</v>
      </c>
      <c r="G59" s="179">
        <f>(IF('ИД Свод'!F68='Методика оценки'!$H$275,'Методика оценки'!$E$275,IF('ИД Свод'!F68='Методика оценки'!$H$276,'Методика оценки'!$E$276,'Методика оценки'!$E$275)))*$D$59</f>
        <v>0</v>
      </c>
      <c r="H59" s="179">
        <f>(IF('ИД Свод'!G68='Методика оценки'!$H$275,'Методика оценки'!$E$275,IF('ИД Свод'!G68='Методика оценки'!$H$276,'Методика оценки'!$E$276,'Методика оценки'!$E$275)))*$D$59</f>
        <v>0</v>
      </c>
      <c r="I59" s="179">
        <f>(IF('ИД Свод'!H68='Методика оценки'!$H$275,'Методика оценки'!$E$275,IF('ИД Свод'!H68='Методика оценки'!$H$276,'Методика оценки'!$E$276,'Методика оценки'!$E$275)))*$D$59</f>
        <v>0</v>
      </c>
      <c r="J59" s="179">
        <f>(IF('ИД Свод'!I68='Методика оценки'!$H$275,'Методика оценки'!$E$275,IF('ИД Свод'!I68='Методика оценки'!$H$276,'Методика оценки'!$E$276,'Методика оценки'!$E$275)))*$D$59</f>
        <v>0</v>
      </c>
      <c r="K59" s="179">
        <f>(IF('ИД Свод'!J68='Методика оценки'!$H$275,'Методика оценки'!$E$275,IF('ИД Свод'!J68='Методика оценки'!$H$276,'Методика оценки'!$E$276,'Методика оценки'!$E$275)))*$D$59</f>
        <v>0</v>
      </c>
      <c r="L59" s="179">
        <f>(IF('ИД Свод'!K68='Методика оценки'!$H$275,'Методика оценки'!$E$275,IF('ИД Свод'!K68='Методика оценки'!$H$276,'Методика оценки'!$E$276,'Методика оценки'!$E$275)))*$D$59</f>
        <v>0</v>
      </c>
    </row>
    <row r="60" spans="1:12" hidden="1" outlineLevel="1">
      <c r="A60" s="65"/>
      <c r="B60" s="86" t="str">
        <f>'Методика оценки'!A277</f>
        <v>К4.18.</v>
      </c>
      <c r="C60" s="86" t="str">
        <f>'Методика оценки'!C277</f>
        <v>Наличие оборудованного музыкального зала</v>
      </c>
      <c r="D60" s="123">
        <f>'Методика оценки'!D277</f>
        <v>0.04</v>
      </c>
      <c r="E60" s="179">
        <f>(IF('ИД Свод'!D69='Методика оценки'!$H$278,'Методика оценки'!$E$278,IF('ИД Свод'!D69='Методика оценки'!$H$279,'Методика оценки'!$E$279,'Методика оценки'!$E$278)))*$D$60</f>
        <v>0</v>
      </c>
      <c r="F60" s="179">
        <f>(IF('ИД Свод'!E69='Методика оценки'!$H$278,'Методика оценки'!$E$278,IF('ИД Свод'!E69='Методика оценки'!$H$279,'Методика оценки'!$E$279,'Методика оценки'!$E$278)))*$D$60</f>
        <v>0</v>
      </c>
      <c r="G60" s="179">
        <f>(IF('ИД Свод'!F69='Методика оценки'!$H$278,'Методика оценки'!$E$278,IF('ИД Свод'!F69='Методика оценки'!$H$279,'Методика оценки'!$E$279,'Методика оценки'!$E$278)))*$D$60</f>
        <v>0</v>
      </c>
      <c r="H60" s="179">
        <f>(IF('ИД Свод'!G69='Методика оценки'!$H$278,'Методика оценки'!$E$278,IF('ИД Свод'!G69='Методика оценки'!$H$279,'Методика оценки'!$E$279,'Методика оценки'!$E$278)))*$D$60</f>
        <v>0</v>
      </c>
      <c r="I60" s="179">
        <f>(IF('ИД Свод'!H69='Методика оценки'!$H$278,'Методика оценки'!$E$278,IF('ИД Свод'!H69='Методика оценки'!$H$279,'Методика оценки'!$E$279,'Методика оценки'!$E$278)))*$D$60</f>
        <v>0</v>
      </c>
      <c r="J60" s="179">
        <f>(IF('ИД Свод'!I69='Методика оценки'!$H$278,'Методика оценки'!$E$278,IF('ИД Свод'!I69='Методика оценки'!$H$279,'Методика оценки'!$E$279,'Методика оценки'!$E$278)))*$D$60</f>
        <v>0</v>
      </c>
      <c r="K60" s="179">
        <f>(IF('ИД Свод'!J69='Методика оценки'!$H$278,'Методика оценки'!$E$278,IF('ИД Свод'!J69='Методика оценки'!$H$279,'Методика оценки'!$E$279,'Методика оценки'!$E$278)))*$D$60</f>
        <v>0</v>
      </c>
      <c r="L60" s="179">
        <f>(IF('ИД Свод'!K69='Методика оценки'!$H$278,'Методика оценки'!$E$278,IF('ИД Свод'!K69='Методика оценки'!$H$279,'Методика оценки'!$E$279,'Методика оценки'!$E$278)))*$D$60</f>
        <v>0</v>
      </c>
    </row>
    <row r="61" spans="1:12" ht="19.5" hidden="1" customHeight="1" outlineLevel="1">
      <c r="A61" s="65"/>
      <c r="B61" s="86" t="str">
        <f>'Методика оценки'!A280</f>
        <v>К4.19.</v>
      </c>
      <c r="C61" s="86" t="str">
        <f>'Методика оценки'!C280</f>
        <v>Наличие оборудованного крытого бассейна</v>
      </c>
      <c r="D61" s="123">
        <f>'Методика оценки'!D280</f>
        <v>0.03</v>
      </c>
      <c r="E61" s="179">
        <f>(IF('ИД Свод'!D70='Методика оценки'!$H$281,'Методика оценки'!$E$281,IF('ИД Свод'!D70='Методика оценки'!$H$282,'Методика оценки'!$E$282,'Методика оценки'!$E$281)))*$D$61</f>
        <v>0</v>
      </c>
      <c r="F61" s="179">
        <f>(IF('ИД Свод'!E70='Методика оценки'!$H$281,'Методика оценки'!$E$281,IF('ИД Свод'!E70='Методика оценки'!$H$282,'Методика оценки'!$E$282,'Методика оценки'!$E$281)))*$D$61</f>
        <v>0</v>
      </c>
      <c r="G61" s="179">
        <f>(IF('ИД Свод'!F70='Методика оценки'!$H$281,'Методика оценки'!$E$281,IF('ИД Свод'!F70='Методика оценки'!$H$282,'Методика оценки'!$E$282,'Методика оценки'!$E$281)))*$D$61</f>
        <v>0</v>
      </c>
      <c r="H61" s="179">
        <f>(IF('ИД Свод'!G70='Методика оценки'!$H$281,'Методика оценки'!$E$281,IF('ИД Свод'!G70='Методика оценки'!$H$282,'Методика оценки'!$E$282,'Методика оценки'!$E$281)))*$D$61</f>
        <v>0</v>
      </c>
      <c r="I61" s="179">
        <f>(IF('ИД Свод'!H70='Методика оценки'!$H$281,'Методика оценки'!$E$281,IF('ИД Свод'!H70='Методика оценки'!$H$282,'Методика оценки'!$E$282,'Методика оценки'!$E$281)))*$D$61</f>
        <v>0</v>
      </c>
      <c r="J61" s="179">
        <f>(IF('ИД Свод'!I70='Методика оценки'!$H$281,'Методика оценки'!$E$281,IF('ИД Свод'!I70='Методика оценки'!$H$282,'Методика оценки'!$E$282,'Методика оценки'!$E$281)))*$D$61</f>
        <v>0</v>
      </c>
      <c r="K61" s="179">
        <f>(IF('ИД Свод'!J70='Методика оценки'!$H$281,'Методика оценки'!$E$281,IF('ИД Свод'!J70='Методика оценки'!$H$282,'Методика оценки'!$E$282,'Методика оценки'!$E$281)))*$D$61</f>
        <v>0</v>
      </c>
      <c r="L61" s="179">
        <f>(IF('ИД Свод'!K70='Методика оценки'!$H$281,'Методика оценки'!$E$281,IF('ИД Свод'!K70='Методика оценки'!$H$282,'Методика оценки'!$E$282,'Методика оценки'!$E$281)))*$D$61</f>
        <v>0</v>
      </c>
    </row>
    <row r="62" spans="1:12" hidden="1" outlineLevel="1">
      <c r="A62" s="65"/>
      <c r="B62" s="86" t="str">
        <f>'Методика оценки'!A283</f>
        <v>К4.20.</v>
      </c>
      <c r="C62" s="86" t="str">
        <f>'Методика оценки'!C283</f>
        <v>Доля детей, пользующихся услугами бассейна</v>
      </c>
      <c r="D62" s="123">
        <f>'Методика оценки'!D283</f>
        <v>0.03</v>
      </c>
      <c r="E62" s="181">
        <f>IF('ИД Свод'!D9=0,0,(IF((('ИД Свод'!D71/'ИД Свод'!D9)*100)&lt;='Методика оценки'!$J$285,'Методика оценки'!$E$285,IF('Методика оценки'!$H$286&lt;=(('ИД Свод'!D71/'ИД Свод'!D9)*100)&lt;='Методика оценки'!$J$286,'Методика оценки'!$E$286,IF((('ИД Свод'!D71/'ИД Свод'!D9)*100)&gt;='Методика оценки'!$H$287,'Методика оценки'!$E$287,'Методика оценки'!$E$286))))*$D$62)</f>
        <v>0</v>
      </c>
      <c r="F62" s="181">
        <f>IF('ИД Свод'!E9=0,0,(IF((('ИД Свод'!E71/'ИД Свод'!E9)*100)&lt;='Методика оценки'!$J$285,'Методика оценки'!$E$285,IF('Методика оценки'!$H$286&lt;=(('ИД Свод'!E71/'ИД Свод'!E9)*100)&lt;='Методика оценки'!$J$286,'Методика оценки'!$E$286,IF((('ИД Свод'!E71/'ИД Свод'!E9)*100)&gt;='Методика оценки'!$H$287,'Методика оценки'!$E$287,'Методика оценки'!$E$286))))*$D$62)</f>
        <v>0</v>
      </c>
      <c r="G62" s="181">
        <f>IF('ИД Свод'!F9=0,0,(IF((('ИД Свод'!F71/'ИД Свод'!F9)*100)&lt;='Методика оценки'!$J$285,'Методика оценки'!$E$285,IF('Методика оценки'!$H$286&lt;=(('ИД Свод'!F71/'ИД Свод'!F9)*100)&lt;='Методика оценки'!$J$286,'Методика оценки'!$E$286,IF((('ИД Свод'!F71/'ИД Свод'!F9)*100)&gt;='Методика оценки'!$H$287,'Методика оценки'!$E$287,'Методика оценки'!$E$286))))*$D$62)</f>
        <v>0</v>
      </c>
      <c r="H62" s="181">
        <f>IF('ИД Свод'!G9=0,0,(IF((('ИД Свод'!G71/'ИД Свод'!G9)*100)&lt;='Методика оценки'!$J$285,'Методика оценки'!$E$285,IF('Методика оценки'!$H$286&lt;=(('ИД Свод'!G71/'ИД Свод'!G9)*100)&lt;='Методика оценки'!$J$286,'Методика оценки'!$E$286,IF((('ИД Свод'!G71/'ИД Свод'!G9)*100)&gt;='Методика оценки'!$H$287,'Методика оценки'!$E$287,'Методика оценки'!$E$286))))*$D$62)</f>
        <v>0</v>
      </c>
      <c r="I62" s="181">
        <f>IF('ИД Свод'!H9=0,0,(IF((('ИД Свод'!H71/'ИД Свод'!H9)*100)&lt;='Методика оценки'!$J$285,'Методика оценки'!$E$285,IF('Методика оценки'!$H$286&lt;=(('ИД Свод'!H71/'ИД Свод'!H9)*100)&lt;='Методика оценки'!$J$286,'Методика оценки'!$E$286,IF((('ИД Свод'!H71/'ИД Свод'!H9)*100)&gt;='Методика оценки'!$H$287,'Методика оценки'!$E$287,'Методика оценки'!$E$286))))*$D$62)</f>
        <v>0</v>
      </c>
      <c r="J62" s="181">
        <f>IF('ИД Свод'!I9=0,0,(IF((('ИД Свод'!I71/'ИД Свод'!I9)*100)&lt;='Методика оценки'!$J$285,'Методика оценки'!$E$285,IF('Методика оценки'!$H$286&lt;=(('ИД Свод'!I71/'ИД Свод'!I9)*100)&lt;='Методика оценки'!$J$286,'Методика оценки'!$E$286,IF((('ИД Свод'!I71/'ИД Свод'!I9)*100)&gt;='Методика оценки'!$H$287,'Методика оценки'!$E$287,'Методика оценки'!$E$286))))*$D$62)</f>
        <v>0</v>
      </c>
      <c r="K62" s="181">
        <f>IF('ИД Свод'!J9=0,0,(IF((('ИД Свод'!J71/'ИД Свод'!J9)*100)&lt;='Методика оценки'!$J$285,'Методика оценки'!$E$285,IF('Методика оценки'!$H$286&lt;=(('ИД Свод'!J71/'ИД Свод'!J9)*100)&lt;='Методика оценки'!$J$286,'Методика оценки'!$E$286,IF((('ИД Свод'!J71/'ИД Свод'!J9)*100)&gt;='Методика оценки'!$H$287,'Методика оценки'!$E$287,'Методика оценки'!$E$286))))*$D$62)</f>
        <v>0</v>
      </c>
      <c r="L62" s="181">
        <f>IF('ИД Свод'!K9=0,0,(IF((('ИД Свод'!K71/'ИД Свод'!K9)*100)&lt;='Методика оценки'!$J$285,'Методика оценки'!$E$285,IF('Методика оценки'!$H$286&lt;=(('ИД Свод'!K71/'ИД Свод'!K9)*100)&lt;='Методика оценки'!$J$286,'Методика оценки'!$E$286,IF((('ИД Свод'!K71/'ИД Свод'!K9)*100)&gt;='Методика оценки'!$H$287,'Методика оценки'!$E$287,'Методика оценки'!$E$286))))*$D$62)</f>
        <v>0</v>
      </c>
    </row>
    <row r="63" spans="1:12" hidden="1" outlineLevel="1">
      <c r="A63" s="65"/>
      <c r="B63" s="86" t="str">
        <f>'Методика оценки'!A288</f>
        <v>К4.21.</v>
      </c>
      <c r="C63" s="86" t="str">
        <f>'Методика оценки'!C288</f>
        <v>Наличие оборудованного медицинского кабинета</v>
      </c>
      <c r="D63" s="123">
        <f>'Методика оценки'!D288</f>
        <v>0.03</v>
      </c>
      <c r="E63" s="179">
        <f>(IF('ИД Свод'!D72='Методика оценки'!$H$289,'Методика оценки'!$E$289,IF('ИД Свод'!D72='Методика оценки'!$H$290,'Методика оценки'!$E$290,'Методика оценки'!$E$289)))*$D$63</f>
        <v>3</v>
      </c>
      <c r="F63" s="179">
        <f>(IF('ИД Свод'!E72='Методика оценки'!$H$289,'Методика оценки'!$E$289,IF('ИД Свод'!E72='Методика оценки'!$H$290,'Методика оценки'!$E$290,'Методика оценки'!$E$289)))*$D$63</f>
        <v>3</v>
      </c>
      <c r="G63" s="179">
        <f>(IF('ИД Свод'!F72='Методика оценки'!$H$289,'Методика оценки'!$E$289,IF('ИД Свод'!F72='Методика оценки'!$H$290,'Методика оценки'!$E$290,'Методика оценки'!$E$289)))*$D$63</f>
        <v>3</v>
      </c>
      <c r="H63" s="179">
        <f>(IF('ИД Свод'!G72='Методика оценки'!$H$289,'Методика оценки'!$E$289,IF('ИД Свод'!G72='Методика оценки'!$H$290,'Методика оценки'!$E$290,'Методика оценки'!$E$289)))*$D$63</f>
        <v>3</v>
      </c>
      <c r="I63" s="179">
        <f>(IF('ИД Свод'!H72='Методика оценки'!$H$289,'Методика оценки'!$E$289,IF('ИД Свод'!H72='Методика оценки'!$H$290,'Методика оценки'!$E$290,'Методика оценки'!$E$289)))*$D$63</f>
        <v>3</v>
      </c>
      <c r="J63" s="179">
        <f>(IF('ИД Свод'!I72='Методика оценки'!$H$289,'Методика оценки'!$E$289,IF('ИД Свод'!I72='Методика оценки'!$H$290,'Методика оценки'!$E$290,'Методика оценки'!$E$289)))*$D$63</f>
        <v>3</v>
      </c>
      <c r="K63" s="179">
        <f>(IF('ИД Свод'!J72='Методика оценки'!$H$289,'Методика оценки'!$E$289,IF('ИД Свод'!J72='Методика оценки'!$H$290,'Методика оценки'!$E$290,'Методика оценки'!$E$289)))*$D$63</f>
        <v>0</v>
      </c>
      <c r="L63" s="179">
        <f>(IF('ИД Свод'!K72='Методика оценки'!$H$289,'Методика оценки'!$E$289,IF('ИД Свод'!K72='Методика оценки'!$H$290,'Методика оценки'!$E$290,'Методика оценки'!$E$289)))*$D$63</f>
        <v>3</v>
      </c>
    </row>
    <row r="64" spans="1:12" hidden="1" outlineLevel="1">
      <c r="A64" s="65"/>
      <c r="B64" s="86" t="str">
        <f>'Методика оценки'!A291</f>
        <v>К4.22.</v>
      </c>
      <c r="C64" s="86" t="str">
        <f>'Методика оценки'!C291</f>
        <v>Наличие оборудованного процедурного кабинета</v>
      </c>
      <c r="D64" s="123">
        <f>'Методика оценки'!D291</f>
        <v>0.03</v>
      </c>
      <c r="E64" s="179">
        <f>(IF('ИД Свод'!D73='Методика оценки'!$H$292,'Методика оценки'!$E$292,IF('ИД Свод'!D73='Методика оценки'!$H$293,'Методика оценки'!$E$293,'Методика оценки'!$E$292)))*$D$64</f>
        <v>0</v>
      </c>
      <c r="F64" s="179">
        <f>(IF('ИД Свод'!E73='Методика оценки'!$H$292,'Методика оценки'!$E$292,IF('ИД Свод'!E73='Методика оценки'!$H$293,'Методика оценки'!$E$293,'Методика оценки'!$E$292)))*$D$64</f>
        <v>0</v>
      </c>
      <c r="G64" s="179">
        <f>(IF('ИД Свод'!F73='Методика оценки'!$H$292,'Методика оценки'!$E$292,IF('ИД Свод'!F73='Методика оценки'!$H$293,'Методика оценки'!$E$293,'Методика оценки'!$E$292)))*$D$64</f>
        <v>0</v>
      </c>
      <c r="H64" s="179">
        <f>(IF('ИД Свод'!G73='Методика оценки'!$H$292,'Методика оценки'!$E$292,IF('ИД Свод'!G73='Методика оценки'!$H$293,'Методика оценки'!$E$293,'Методика оценки'!$E$292)))*$D$64</f>
        <v>0</v>
      </c>
      <c r="I64" s="179">
        <f>(IF('ИД Свод'!H73='Методика оценки'!$H$292,'Методика оценки'!$E$292,IF('ИД Свод'!H73='Методика оценки'!$H$293,'Методика оценки'!$E$293,'Методика оценки'!$E$292)))*$D$64</f>
        <v>0</v>
      </c>
      <c r="J64" s="179">
        <f>(IF('ИД Свод'!I73='Методика оценки'!$H$292,'Методика оценки'!$E$292,IF('ИД Свод'!I73='Методика оценки'!$H$293,'Методика оценки'!$E$293,'Методика оценки'!$E$292)))*$D$64</f>
        <v>0</v>
      </c>
      <c r="K64" s="179">
        <f>(IF('ИД Свод'!J73='Методика оценки'!$H$292,'Методика оценки'!$E$292,IF('ИД Свод'!J73='Методика оценки'!$H$293,'Методика оценки'!$E$293,'Методика оценки'!$E$292)))*$D$64</f>
        <v>0</v>
      </c>
      <c r="L64" s="179">
        <f>(IF('ИД Свод'!K73='Методика оценки'!$H$292,'Методика оценки'!$E$292,IF('ИД Свод'!K73='Методика оценки'!$H$293,'Методика оценки'!$E$293,'Методика оценки'!$E$292)))*$D$64</f>
        <v>3</v>
      </c>
    </row>
    <row r="65" spans="1:12" ht="18.75" hidden="1" customHeight="1" outlineLevel="1">
      <c r="A65" s="65"/>
      <c r="B65" s="86" t="str">
        <f>'Методика оценки'!A294</f>
        <v>К4.23.</v>
      </c>
      <c r="C65" s="86" t="str">
        <f>'Методика оценки'!C294</f>
        <v>Наличие оборудованного изолятора</v>
      </c>
      <c r="D65" s="123">
        <f>'Методика оценки'!D294</f>
        <v>0.03</v>
      </c>
      <c r="E65" s="179">
        <f>(IF('ИД Свод'!D74='Методика оценки'!$H$295,'Методика оценки'!$E$295,IF('ИД Свод'!D74='Методика оценки'!$H$296,'Методика оценки'!$E$296,'Методика оценки'!$E$295)))*$D$65</f>
        <v>0</v>
      </c>
      <c r="F65" s="179">
        <f>(IF('ИД Свод'!E74='Методика оценки'!$H$295,'Методика оценки'!$E$295,IF('ИД Свод'!E74='Методика оценки'!$H$296,'Методика оценки'!$E$296,'Методика оценки'!$E$295)))*$D$65</f>
        <v>0</v>
      </c>
      <c r="G65" s="179">
        <f>(IF('ИД Свод'!F74='Методика оценки'!$H$295,'Методика оценки'!$E$295,IF('ИД Свод'!F74='Методика оценки'!$H$296,'Методика оценки'!$E$296,'Методика оценки'!$E$295)))*$D$65</f>
        <v>0</v>
      </c>
      <c r="H65" s="179">
        <f>(IF('ИД Свод'!G74='Методика оценки'!$H$295,'Методика оценки'!$E$295,IF('ИД Свод'!G74='Методика оценки'!$H$296,'Методика оценки'!$E$296,'Методика оценки'!$E$295)))*$D$65</f>
        <v>0</v>
      </c>
      <c r="I65" s="179">
        <f>(IF('ИД Свод'!H74='Методика оценки'!$H$295,'Методика оценки'!$E$295,IF('ИД Свод'!H74='Методика оценки'!$H$296,'Методика оценки'!$E$296,'Методика оценки'!$E$295)))*$D$65</f>
        <v>0</v>
      </c>
      <c r="J65" s="179">
        <f>(IF('ИД Свод'!I74='Методика оценки'!$H$295,'Методика оценки'!$E$295,IF('ИД Свод'!I74='Методика оценки'!$H$296,'Методика оценки'!$E$296,'Методика оценки'!$E$295)))*$D$65</f>
        <v>0</v>
      </c>
      <c r="K65" s="179">
        <f>(IF('ИД Свод'!J74='Методика оценки'!$H$295,'Методика оценки'!$E$295,IF('ИД Свод'!J74='Методика оценки'!$H$296,'Методика оценки'!$E$296,'Методика оценки'!$E$295)))*$D$65</f>
        <v>0</v>
      </c>
      <c r="L65" s="179">
        <f>(IF('ИД Свод'!K74='Методика оценки'!$H$295,'Методика оценки'!$E$295,IF('ИД Свод'!K74='Методика оценки'!$H$296,'Методика оценки'!$E$296,'Методика оценки'!$E$295)))*$D$65</f>
        <v>3</v>
      </c>
    </row>
    <row r="66" spans="1:12" hidden="1" outlineLevel="1">
      <c r="A66" s="65"/>
      <c r="B66" s="86" t="str">
        <f>'Методика оценки'!A297</f>
        <v>К4.24.</v>
      </c>
      <c r="C66" s="86" t="str">
        <f>'Методика оценки'!C297</f>
        <v>Наличие специального оборудованного кабинета педагога-психолога</v>
      </c>
      <c r="D66" s="123">
        <f>'Методика оценки'!D297</f>
        <v>0.03</v>
      </c>
      <c r="E66" s="118">
        <f>(IF('ИД Свод'!D75='Методика оценки'!$H$298,'Методика оценки'!$E$298,IF('ИД Свод'!D75='Методика оценки'!$H$299,'Методика оценки'!$E$299,'Методика оценки'!$E$298)))*$D$66</f>
        <v>0</v>
      </c>
      <c r="F66" s="118">
        <f>(IF('ИД Свод'!E75='Методика оценки'!$H$298,'Методика оценки'!$E$298,IF('ИД Свод'!E75='Методика оценки'!$H$299,'Методика оценки'!$E$299,'Методика оценки'!$E$298)))*$D$66</f>
        <v>0</v>
      </c>
      <c r="G66" s="118">
        <f>(IF('ИД Свод'!F75='Методика оценки'!$H$298,'Методика оценки'!$E$298,IF('ИД Свод'!F75='Методика оценки'!$H$299,'Методика оценки'!$E$299,'Методика оценки'!$E$298)))*$D$66</f>
        <v>0</v>
      </c>
      <c r="H66" s="118">
        <f>(IF('ИД Свод'!G75='Методика оценки'!$H$298,'Методика оценки'!$E$298,IF('ИД Свод'!G75='Методика оценки'!$H$299,'Методика оценки'!$E$299,'Методика оценки'!$E$298)))*$D$66</f>
        <v>0</v>
      </c>
      <c r="I66" s="118">
        <f>(IF('ИД Свод'!H75='Методика оценки'!$H$298,'Методика оценки'!$E$298,IF('ИД Свод'!H75='Методика оценки'!$H$299,'Методика оценки'!$E$299,'Методика оценки'!$E$298)))*$D$66</f>
        <v>0</v>
      </c>
      <c r="J66" s="118">
        <f>(IF('ИД Свод'!I75='Методика оценки'!$H$298,'Методика оценки'!$E$298,IF('ИД Свод'!I75='Методика оценки'!$H$299,'Методика оценки'!$E$299,'Методика оценки'!$E$298)))*$D$66</f>
        <v>0</v>
      </c>
      <c r="K66" s="118">
        <f>(IF('ИД Свод'!J75='Методика оценки'!$H$298,'Методика оценки'!$E$298,IF('ИД Свод'!J75='Методика оценки'!$H$299,'Методика оценки'!$E$299,'Методика оценки'!$E$298)))*$D$66</f>
        <v>0</v>
      </c>
      <c r="L66" s="118">
        <f>(IF('ИД Свод'!K75='Методика оценки'!$H$298,'Методика оценки'!$E$298,IF('ИД Свод'!K75='Методика оценки'!$H$299,'Методика оценки'!$E$299,'Методика оценки'!$E$298)))*$D$66</f>
        <v>0</v>
      </c>
    </row>
    <row r="67" spans="1:12" hidden="1" outlineLevel="1">
      <c r="A67" s="65"/>
      <c r="B67" s="86" t="str">
        <f>'Методика оценки'!A300</f>
        <v>К4.25.</v>
      </c>
      <c r="C67" s="86" t="str">
        <f>'Методика оценки'!C300</f>
        <v>Наличие специального оборудованного кабинета учителя-логопеда</v>
      </c>
      <c r="D67" s="123">
        <f>'Методика оценки'!D300</f>
        <v>0.03</v>
      </c>
      <c r="E67" s="118">
        <f>(IF('ИД Свод'!D76='Методика оценки'!$H$301,'Методика оценки'!$E$301,IF('ИД Свод'!D76='Методика оценки'!$H$302,'Методика оценки'!$E$302,'Методика оценки'!$E$301)))*$D$67</f>
        <v>0</v>
      </c>
      <c r="F67" s="118">
        <f>(IF('ИД Свод'!E76='Методика оценки'!$H$301,'Методика оценки'!$E$301,IF('ИД Свод'!E76='Методика оценки'!$H$302,'Методика оценки'!$E$302,'Методика оценки'!$E$301)))*$D$67</f>
        <v>0</v>
      </c>
      <c r="G67" s="118">
        <f>(IF('ИД Свод'!F76='Методика оценки'!$H$301,'Методика оценки'!$E$301,IF('ИД Свод'!F76='Методика оценки'!$H$302,'Методика оценки'!$E$302,'Методика оценки'!$E$301)))*$D$67</f>
        <v>0</v>
      </c>
      <c r="H67" s="118">
        <f>(IF('ИД Свод'!G76='Методика оценки'!$H$301,'Методика оценки'!$E$301,IF('ИД Свод'!G76='Методика оценки'!$H$302,'Методика оценки'!$E$302,'Методика оценки'!$E$301)))*$D$67</f>
        <v>0</v>
      </c>
      <c r="I67" s="118">
        <f>(IF('ИД Свод'!H76='Методика оценки'!$H$301,'Методика оценки'!$E$301,IF('ИД Свод'!H76='Методика оценки'!$H$302,'Методика оценки'!$E$302,'Методика оценки'!$E$301)))*$D$67</f>
        <v>0</v>
      </c>
      <c r="J67" s="118">
        <f>(IF('ИД Свод'!I76='Методика оценки'!$H$301,'Методика оценки'!$E$301,IF('ИД Свод'!I76='Методика оценки'!$H$302,'Методика оценки'!$E$302,'Методика оценки'!$E$301)))*$D$67</f>
        <v>0</v>
      </c>
      <c r="K67" s="118">
        <f>(IF('ИД Свод'!J76='Методика оценки'!$H$301,'Методика оценки'!$E$301,IF('ИД Свод'!J76='Методика оценки'!$H$302,'Методика оценки'!$E$302,'Методика оценки'!$E$301)))*$D$67</f>
        <v>0</v>
      </c>
      <c r="L67" s="118">
        <f>(IF('ИД Свод'!K76='Методика оценки'!$H$301,'Методика оценки'!$E$301,IF('ИД Свод'!K76='Методика оценки'!$H$302,'Методика оценки'!$E$302,'Методика оценки'!$E$301)))*$D$67</f>
        <v>0</v>
      </c>
    </row>
    <row r="68" spans="1:12" ht="30" hidden="1" outlineLevel="1">
      <c r="A68" s="65"/>
      <c r="B68" s="86" t="str">
        <f>'Методика оценки'!A307</f>
        <v>К4.26.</v>
      </c>
      <c r="C68" s="86" t="str">
        <f>'Методика оценки'!C307</f>
        <v>Оценка обеспеченности ДОО игрушками, указанная в Акте проверки готовности ДОО к 2014-2015 учебному году</v>
      </c>
      <c r="D68" s="123">
        <f>'Методика оценки'!D307</f>
        <v>0.06</v>
      </c>
      <c r="E68" s="118">
        <f>(IF('ИД Свод'!D77='Методика оценки'!$H$308,'Методика оценки'!$E$308,IF('ИД Свод'!D77='Методика оценки'!$H$309,'Методика оценки'!$E$309,IF('ИД Свод'!D77='Методика оценки'!$H$310,'Методика оценки'!$E$310,IF('ИД Свод'!D77='Методика оценки'!$H$311,'Методика оценки'!$E$311,'Методика оценки'!$C$310)))))*$D$68</f>
        <v>4.5</v>
      </c>
      <c r="F68" s="118">
        <f>(IF('ИД Свод'!E77='Методика оценки'!$H$308,'Методика оценки'!$E$308,IF('ИД Свод'!E77='Методика оценки'!$H$309,'Методика оценки'!$E$309,IF('ИД Свод'!E77='Методика оценки'!$H$310,'Методика оценки'!$E$310,IF('ИД Свод'!E77='Методика оценки'!$H$311,'Методика оценки'!$E$311,'Методика оценки'!$C$310)))))*$D$68</f>
        <v>4.5</v>
      </c>
      <c r="G68" s="118">
        <f>(IF('ИД Свод'!F77='Методика оценки'!$H$308,'Методика оценки'!$E$308,IF('ИД Свод'!F77='Методика оценки'!$H$309,'Методика оценки'!$E$309,IF('ИД Свод'!F77='Методика оценки'!$H$310,'Методика оценки'!$E$310,IF('ИД Свод'!F77='Методика оценки'!$H$311,'Методика оценки'!$E$311,'Методика оценки'!$C$310)))))*$D$68</f>
        <v>4.5</v>
      </c>
      <c r="H68" s="118">
        <f>(IF('ИД Свод'!G77='Методика оценки'!$H$308,'Методика оценки'!$E$308,IF('ИД Свод'!G77='Методика оценки'!$H$309,'Методика оценки'!$E$309,IF('ИД Свод'!G77='Методика оценки'!$H$310,'Методика оценки'!$E$310,IF('ИД Свод'!G77='Методика оценки'!$H$311,'Методика оценки'!$E$311,'Методика оценки'!$C$310)))))*$D$68</f>
        <v>0</v>
      </c>
      <c r="I68" s="118">
        <f>(IF('ИД Свод'!H77='Методика оценки'!$H$308,'Методика оценки'!$E$308,IF('ИД Свод'!H77='Методика оценки'!$H$309,'Методика оценки'!$E$309,IF('ИД Свод'!H77='Методика оценки'!$H$310,'Методика оценки'!$E$310,IF('ИД Свод'!H77='Методика оценки'!$H$311,'Методика оценки'!$E$311,'Методика оценки'!$C$310)))))*$D$68</f>
        <v>4.5</v>
      </c>
      <c r="J68" s="118">
        <f>(IF('ИД Свод'!I77='Методика оценки'!$H$308,'Методика оценки'!$E$308,IF('ИД Свод'!I77='Методика оценки'!$H$309,'Методика оценки'!$E$309,IF('ИД Свод'!I77='Методика оценки'!$H$310,'Методика оценки'!$E$310,IF('ИД Свод'!I77='Методика оценки'!$H$311,'Методика оценки'!$E$311,'Методика оценки'!$C$310)))))*$D$68</f>
        <v>4.5</v>
      </c>
      <c r="K68" s="118">
        <f>(IF('ИД Свод'!J77='Методика оценки'!$H$308,'Методика оценки'!$E$308,IF('ИД Свод'!J77='Методика оценки'!$H$309,'Методика оценки'!$E$309,IF('ИД Свод'!J77='Методика оценки'!$H$310,'Методика оценки'!$E$310,IF('ИД Свод'!J77='Методика оценки'!$H$311,'Методика оценки'!$E$311,'Методика оценки'!$C$310)))))*$D$68</f>
        <v>4.5</v>
      </c>
      <c r="L68" s="118">
        <f>(IF('ИД Свод'!K77='Методика оценки'!$H$308,'Методика оценки'!$E$308,IF('ИД Свод'!K77='Методика оценки'!$H$309,'Методика оценки'!$E$309,IF('ИД Свод'!K77='Методика оценки'!$H$310,'Методика оценки'!$E$310,IF('ИД Свод'!K77='Методика оценки'!$H$311,'Методика оценки'!$E$311,'Методика оценки'!$C$310)))))*$D$68</f>
        <v>4.5</v>
      </c>
    </row>
    <row r="69" spans="1:12" ht="30" hidden="1" outlineLevel="1">
      <c r="A69" s="65"/>
      <c r="B69" s="86" t="str">
        <f>'Методика оценки'!A312</f>
        <v>К4.27.</v>
      </c>
      <c r="C69" s="86" t="str">
        <f>'Методика оценки'!C312</f>
        <v>Оценка обеспеченности ДОО игрушками и дидактическими материалами, указанная в Акте проверки готовности ДОО к 2014-2015 учебному году</v>
      </c>
      <c r="D69" s="123">
        <f>'Методика оценки'!D312</f>
        <v>0.06</v>
      </c>
      <c r="E69" s="118">
        <f>(IF('ИД Свод'!D78='Методика оценки'!$H$313,'Методика оценки'!$E$313,IF('ИД Свод'!D78='Методика оценки'!$H$314,'Методика оценки'!$E$314,IF('ИД Свод'!D78='Методика оценки'!$H$315,'Методика оценки'!$E$315,IF('ИД Свод'!D78='Методика оценки'!$H$316,'Методика оценки'!$E$316,'Методика оценки'!$C$315)))))*$D$69</f>
        <v>4.5</v>
      </c>
      <c r="F69" s="118">
        <f>(IF('ИД Свод'!E78='Методика оценки'!$H$313,'Методика оценки'!$E$313,IF('ИД Свод'!E78='Методика оценки'!$H$314,'Методика оценки'!$E$314,IF('ИД Свод'!E78='Методика оценки'!$H$315,'Методика оценки'!$E$315,IF('ИД Свод'!E78='Методика оценки'!$H$316,'Методика оценки'!$E$316,'Методика оценки'!$C$315)))))*$D$69</f>
        <v>4.5</v>
      </c>
      <c r="G69" s="118">
        <f>(IF('ИД Свод'!F78='Методика оценки'!$H$313,'Методика оценки'!$E$313,IF('ИД Свод'!F78='Методика оценки'!$H$314,'Методика оценки'!$E$314,IF('ИД Свод'!F78='Методика оценки'!$H$315,'Методика оценки'!$E$315,IF('ИД Свод'!F78='Методика оценки'!$H$316,'Методика оценки'!$E$316,'Методика оценки'!$C$315)))))*$D$69</f>
        <v>4.5</v>
      </c>
      <c r="H69" s="118">
        <f>(IF('ИД Свод'!G78='Методика оценки'!$H$313,'Методика оценки'!$E$313,IF('ИД Свод'!G78='Методика оценки'!$H$314,'Методика оценки'!$E$314,IF('ИД Свод'!G78='Методика оценки'!$H$315,'Методика оценки'!$E$315,IF('ИД Свод'!G78='Методика оценки'!$H$316,'Методика оценки'!$E$316,'Методика оценки'!$C$315)))))*$D$69</f>
        <v>0</v>
      </c>
      <c r="I69" s="118">
        <f>(IF('ИД Свод'!H78='Методика оценки'!$H$313,'Методика оценки'!$E$313,IF('ИД Свод'!H78='Методика оценки'!$H$314,'Методика оценки'!$E$314,IF('ИД Свод'!H78='Методика оценки'!$H$315,'Методика оценки'!$E$315,IF('ИД Свод'!H78='Методика оценки'!$H$316,'Методика оценки'!$E$316,'Методика оценки'!$C$315)))))*$D$69</f>
        <v>4.5</v>
      </c>
      <c r="J69" s="118">
        <f>(IF('ИД Свод'!I78='Методика оценки'!$H$313,'Методика оценки'!$E$313,IF('ИД Свод'!I78='Методика оценки'!$H$314,'Методика оценки'!$E$314,IF('ИД Свод'!I78='Методика оценки'!$H$315,'Методика оценки'!$E$315,IF('ИД Свод'!I78='Методика оценки'!$H$316,'Методика оценки'!$E$316,'Методика оценки'!$C$315)))))*$D$69</f>
        <v>4.5</v>
      </c>
      <c r="K69" s="118">
        <f>(IF('ИД Свод'!J78='Методика оценки'!$H$313,'Методика оценки'!$E$313,IF('ИД Свод'!J78='Методика оценки'!$H$314,'Методика оценки'!$E$314,IF('ИД Свод'!J78='Методика оценки'!$H$315,'Методика оценки'!$E$315,IF('ИД Свод'!J78='Методика оценки'!$H$316,'Методика оценки'!$E$316,'Методика оценки'!$C$315)))))*$D$69</f>
        <v>4.5</v>
      </c>
      <c r="L69" s="118">
        <f>(IF('ИД Свод'!K78='Методика оценки'!$H$313,'Методика оценки'!$E$313,IF('ИД Свод'!K78='Методика оценки'!$H$314,'Методика оценки'!$E$314,IF('ИД Свод'!K78='Методика оценки'!$H$315,'Методика оценки'!$E$315,IF('ИД Свод'!K78='Методика оценки'!$H$316,'Методика оценки'!$E$316,'Методика оценки'!$C$315)))))*$D$69</f>
        <v>4.5</v>
      </c>
    </row>
    <row r="70" spans="1:12" ht="30" hidden="1" outlineLevel="1">
      <c r="A70" s="65"/>
      <c r="B70" s="86" t="str">
        <f>'Методика оценки'!A317</f>
        <v>К4.28.</v>
      </c>
      <c r="C70" s="86" t="str">
        <f>'Методика оценки'!C317</f>
        <v>Оценка состояния пищеблока, указанная в Акте проверки готовности ДОО к 2014-2015 учебному году</v>
      </c>
      <c r="D70" s="123">
        <f>'Методика оценки'!D317</f>
        <v>0.06</v>
      </c>
      <c r="E70" s="118">
        <f>(IF('ИД Свод'!D79='Методика оценки'!$H$318,'Методика оценки'!$E$318,IF('ИД Свод'!D79='Методика оценки'!$H$319,'Методика оценки'!$E$319,IF('ИД Свод'!D79='Методика оценки'!$H$320,'Методика оценки'!$E$320,IF('ИД Свод'!D79='Методика оценки'!$H$321,'Методика оценки'!$E$321,'Методика оценки'!$C$320)))))*$D$70</f>
        <v>3</v>
      </c>
      <c r="F70" s="118">
        <f>(IF('ИД Свод'!E79='Методика оценки'!$H$318,'Методика оценки'!$E$318,IF('ИД Свод'!E79='Методика оценки'!$H$319,'Методика оценки'!$E$319,IF('ИД Свод'!E79='Методика оценки'!$H$320,'Методика оценки'!$E$320,IF('ИД Свод'!E79='Методика оценки'!$H$321,'Методика оценки'!$E$321,'Методика оценки'!$C$320)))))*$D$70</f>
        <v>3</v>
      </c>
      <c r="G70" s="118">
        <f>(IF('ИД Свод'!F79='Методика оценки'!$H$318,'Методика оценки'!$E$318,IF('ИД Свод'!F79='Методика оценки'!$H$319,'Методика оценки'!$E$319,IF('ИД Свод'!F79='Методика оценки'!$H$320,'Методика оценки'!$E$320,IF('ИД Свод'!F79='Методика оценки'!$H$321,'Методика оценки'!$E$321,'Методика оценки'!$C$320)))))*$D$70</f>
        <v>3</v>
      </c>
      <c r="H70" s="118">
        <f>(IF('ИД Свод'!G79='Методика оценки'!$H$318,'Методика оценки'!$E$318,IF('ИД Свод'!G79='Методика оценки'!$H$319,'Методика оценки'!$E$319,IF('ИД Свод'!G79='Методика оценки'!$H$320,'Методика оценки'!$E$320,IF('ИД Свод'!G79='Методика оценки'!$H$321,'Методика оценки'!$E$321,'Методика оценки'!$C$320)))))*$D$70</f>
        <v>4.5</v>
      </c>
      <c r="I70" s="118">
        <f>(IF('ИД Свод'!H79='Методика оценки'!$H$318,'Методика оценки'!$E$318,IF('ИД Свод'!H79='Методика оценки'!$H$319,'Методика оценки'!$E$319,IF('ИД Свод'!H79='Методика оценки'!$H$320,'Методика оценки'!$E$320,IF('ИД Свод'!H79='Методика оценки'!$H$321,'Методика оценки'!$E$321,'Методика оценки'!$C$320)))))*$D$70</f>
        <v>3</v>
      </c>
      <c r="J70" s="118">
        <f>(IF('ИД Свод'!I79='Методика оценки'!$H$318,'Методика оценки'!$E$318,IF('ИД Свод'!I79='Методика оценки'!$H$319,'Методика оценки'!$E$319,IF('ИД Свод'!I79='Методика оценки'!$H$320,'Методика оценки'!$E$320,IF('ИД Свод'!I79='Методика оценки'!$H$321,'Методика оценки'!$E$321,'Методика оценки'!$C$320)))))*$D$70</f>
        <v>4.5</v>
      </c>
      <c r="K70" s="118">
        <f>(IF('ИД Свод'!J79='Методика оценки'!$H$318,'Методика оценки'!$E$318,IF('ИД Свод'!J79='Методика оценки'!$H$319,'Методика оценки'!$E$319,IF('ИД Свод'!J79='Методика оценки'!$H$320,'Методика оценки'!$E$320,IF('ИД Свод'!J79='Методика оценки'!$H$321,'Методика оценки'!$E$321,'Методика оценки'!$C$320)))))*$D$70</f>
        <v>3</v>
      </c>
      <c r="L70" s="118">
        <f>(IF('ИД Свод'!K79='Методика оценки'!$H$318,'Методика оценки'!$E$318,IF('ИД Свод'!K79='Методика оценки'!$H$319,'Методика оценки'!$E$319,IF('ИД Свод'!K79='Методика оценки'!$H$320,'Методика оценки'!$E$320,IF('ИД Свод'!K79='Методика оценки'!$H$321,'Методика оценки'!$E$321,'Методика оценки'!$C$320)))))*$D$70</f>
        <v>4.5</v>
      </c>
    </row>
    <row r="71" spans="1:12" collapsed="1">
      <c r="A71" s="64"/>
      <c r="B71" s="106" t="str">
        <f>'Методика оценки'!A322</f>
        <v>К5</v>
      </c>
      <c r="C71" s="106" t="str">
        <f>'Методика оценки'!B322</f>
        <v>Группа критериев 5. Обеспеченность финансовыми ресурсами</v>
      </c>
      <c r="D71" s="122">
        <v>1</v>
      </c>
      <c r="E71" s="178">
        <f t="shared" ref="E71:L71" si="5">SUM(E72:E75)*$D$71</f>
        <v>75</v>
      </c>
      <c r="F71" s="178">
        <f t="shared" si="5"/>
        <v>75</v>
      </c>
      <c r="G71" s="178">
        <f t="shared" si="5"/>
        <v>75</v>
      </c>
      <c r="H71" s="178">
        <f t="shared" si="5"/>
        <v>75</v>
      </c>
      <c r="I71" s="178">
        <f t="shared" si="5"/>
        <v>75</v>
      </c>
      <c r="J71" s="178">
        <f t="shared" si="5"/>
        <v>75</v>
      </c>
      <c r="K71" s="178">
        <f t="shared" si="5"/>
        <v>75</v>
      </c>
      <c r="L71" s="178">
        <f t="shared" si="5"/>
        <v>75</v>
      </c>
    </row>
    <row r="72" spans="1:12" ht="45" hidden="1" outlineLevel="1">
      <c r="A72" s="65"/>
      <c r="B72" s="86" t="str">
        <f>'Методика оценки'!A323</f>
        <v>К5.1.</v>
      </c>
      <c r="C72" s="86" t="str">
        <f>'Методика оценки'!C323</f>
        <v>Отношение среднемесячной заработной платы педагогических работников ДОО к среднемесячной заработной плате в сфере дошкольного образования в субъекте РФ (по государственным и муниципальным ДОО)</v>
      </c>
      <c r="D72" s="123">
        <f>'Методика оценки'!D323</f>
        <v>0.25</v>
      </c>
      <c r="E72" s="118">
        <f>(IF(('ИД Свод'!D80/'ИД Свод'!D81)&lt;'Методика оценки'!$H$325,'Методика оценки'!$E$325,IF(('ИД Свод'!D80/'ИД Свод'!D81)&gt;='Методика оценки'!$H$326,'Методика оценки'!$E$326,'Методика оценки'!$E$325)))*$D$72</f>
        <v>25</v>
      </c>
      <c r="F72" s="118">
        <f>(IF(('ИД Свод'!E80/'ИД Свод'!E81)&lt;'Методика оценки'!$H$325,'Методика оценки'!$E$325,IF(('ИД Свод'!E80/'ИД Свод'!E81)&gt;='Методика оценки'!$H$326,'Методика оценки'!$E$326,'Методика оценки'!$E$325)))*$D$72</f>
        <v>25</v>
      </c>
      <c r="G72" s="118">
        <f>(IF(('ИД Свод'!F80/'ИД Свод'!F81)&lt;'Методика оценки'!$H$325,'Методика оценки'!$E$325,IF(('ИД Свод'!F80/'ИД Свод'!F81)&gt;='Методика оценки'!$H$326,'Методика оценки'!$E$326,'Методика оценки'!$E$325)))*$D$72</f>
        <v>25</v>
      </c>
      <c r="H72" s="118">
        <f>(IF(('ИД Свод'!G80/'ИД Свод'!G81)&lt;'Методика оценки'!$H$325,'Методика оценки'!$E$325,IF(('ИД Свод'!G80/'ИД Свод'!G81)&gt;='Методика оценки'!$H$326,'Методика оценки'!$E$326,'Методика оценки'!$E$325)))*$D$72</f>
        <v>25</v>
      </c>
      <c r="I72" s="118">
        <f>(IF(('ИД Свод'!H80/'ИД Свод'!H81)&lt;'Методика оценки'!$H$325,'Методика оценки'!$E$325,IF(('ИД Свод'!H80/'ИД Свод'!H81)&gt;='Методика оценки'!$H$326,'Методика оценки'!$E$326,'Методика оценки'!$E$325)))*$D$72</f>
        <v>25</v>
      </c>
      <c r="J72" s="118">
        <f>(IF(('ИД Свод'!I80/'ИД Свод'!I81)&lt;'Методика оценки'!$H$325,'Методика оценки'!$E$325,IF(('ИД Свод'!I80/'ИД Свод'!I81)&gt;='Методика оценки'!$H$326,'Методика оценки'!$E$326,'Методика оценки'!$E$325)))*$D$72</f>
        <v>25</v>
      </c>
      <c r="K72" s="118">
        <f>(IF(('ИД Свод'!J80/'ИД Свод'!J81)&lt;'Методика оценки'!$H$325,'Методика оценки'!$E$325,IF(('ИД Свод'!J80/'ИД Свод'!J81)&gt;='Методика оценки'!$H$326,'Методика оценки'!$E$326,'Методика оценки'!$E$325)))*$D$72</f>
        <v>25</v>
      </c>
      <c r="L72" s="118">
        <f>(IF(('ИД Свод'!K80/'ИД Свод'!K81)&lt;'Методика оценки'!$H$325,'Методика оценки'!$E$325,IF(('ИД Свод'!K80/'ИД Свод'!K81)&gt;='Методика оценки'!$H$326,'Методика оценки'!$E$326,'Методика оценки'!$E$325)))*$D$72</f>
        <v>25</v>
      </c>
    </row>
    <row r="73" spans="1:12" ht="30" hidden="1" outlineLevel="1">
      <c r="A73" s="65"/>
      <c r="B73" s="86" t="str">
        <f>'Методика оценки'!A327</f>
        <v>К5.2.</v>
      </c>
      <c r="C73" s="86" t="str">
        <f>'Методика оценки'!C327</f>
        <v>Отношение среднего размера родительской платы за услуги ДОО к среднему размеру родительской платы за услуги ДОО в Чеченской Республике</v>
      </c>
      <c r="D73" s="123">
        <f>'Методика оценки'!D327</f>
        <v>0.25</v>
      </c>
      <c r="E73" s="118">
        <f>(IF(('ИД Свод'!D82/'ИД Свод'!D83)&lt;='Методика оценки'!$H$329,'Методика оценки'!$E$329,IF(('ИД Свод'!D82/'ИД Свод'!D83)&gt;'Методика оценки'!$H$330,'Методика оценки'!$E$330,'Методика оценки'!$E$329)))*$D$73</f>
        <v>25</v>
      </c>
      <c r="F73" s="118">
        <f>(IF(('ИД Свод'!E82/'ИД Свод'!E83)&lt;='Методика оценки'!$H$329,'Методика оценки'!$E$329,IF(('ИД Свод'!E82/'ИД Свод'!E83)&gt;'Методика оценки'!$H$330,'Методика оценки'!$E$330,'Методика оценки'!$E$329)))*$D$73</f>
        <v>25</v>
      </c>
      <c r="G73" s="118">
        <f>(IF(('ИД Свод'!F82/'ИД Свод'!F83)&lt;='Методика оценки'!$H$329,'Методика оценки'!$E$329,IF(('ИД Свод'!F82/'ИД Свод'!F83)&gt;'Методика оценки'!$H$330,'Методика оценки'!$E$330,'Методика оценки'!$E$329)))*$D$73</f>
        <v>25</v>
      </c>
      <c r="H73" s="118">
        <f>(IF(('ИД Свод'!G82/'ИД Свод'!G83)&lt;='Методика оценки'!$H$329,'Методика оценки'!$E$329,IF(('ИД Свод'!G82/'ИД Свод'!G83)&gt;'Методика оценки'!$H$330,'Методика оценки'!$E$330,'Методика оценки'!$E$329)))*$D$73</f>
        <v>25</v>
      </c>
      <c r="I73" s="118">
        <f>(IF(('ИД Свод'!H82/'ИД Свод'!H83)&lt;='Методика оценки'!$H$329,'Методика оценки'!$E$329,IF(('ИД Свод'!H82/'ИД Свод'!H83)&gt;'Методика оценки'!$H$330,'Методика оценки'!$E$330,'Методика оценки'!$E$329)))*$D$73</f>
        <v>25</v>
      </c>
      <c r="J73" s="118">
        <f>(IF(('ИД Свод'!I82/'ИД Свод'!I83)&lt;='Методика оценки'!$H$329,'Методика оценки'!$E$329,IF(('ИД Свод'!I82/'ИД Свод'!I83)&gt;'Методика оценки'!$H$330,'Методика оценки'!$E$330,'Методика оценки'!$E$329)))*$D$73</f>
        <v>25</v>
      </c>
      <c r="K73" s="118">
        <f>(IF(('ИД Свод'!J82/'ИД Свод'!J83)&lt;='Методика оценки'!$H$329,'Методика оценки'!$E$329,IF(('ИД Свод'!J82/'ИД Свод'!J83)&gt;'Методика оценки'!$H$330,'Методика оценки'!$E$330,'Методика оценки'!$E$329)))*$D$73</f>
        <v>25</v>
      </c>
      <c r="L73" s="118">
        <f>(IF(('ИД Свод'!K82/'ИД Свод'!K83)&lt;='Методика оценки'!$H$329,'Методика оценки'!$E$329,IF(('ИД Свод'!K82/'ИД Свод'!K83)&gt;'Методика оценки'!$H$330,'Методика оценки'!$E$330,'Методика оценки'!$E$329)))*$D$73</f>
        <v>25</v>
      </c>
    </row>
    <row r="74" spans="1:12" hidden="1" outlineLevel="1">
      <c r="A74" s="65"/>
      <c r="B74" s="86" t="str">
        <f>'Методика оценки'!A331</f>
        <v>К5.3.</v>
      </c>
      <c r="C74" s="86" t="str">
        <f>'Методика оценки'!C331</f>
        <v>Средние расходы на обеспечение образовательного процесса на 1 воспитанника</v>
      </c>
      <c r="D74" s="123">
        <f>'Методика оценки'!D331</f>
        <v>0.25</v>
      </c>
      <c r="E74" s="179">
        <f>IF(('ИД Свод'!D84/'ИД Свод'!D9)&lt;='Методика оценки'!$J$332,'Методика оценки'!$E$332,IF('Методика оценки'!$H$333&lt;=('ИД Свод'!D84/'ИД Свод'!D9)&lt;='Методика оценки'!$J$333,'Методика оценки'!$E$333,IF(('ИД Свод'!D84/'ИД Свод'!D9)&gt;='Методика оценки'!$H$334,'Методика оценки'!$E$334,ISERROR(0)))*$D$74)</f>
        <v>25</v>
      </c>
      <c r="F74" s="179">
        <f>IF(('ИД Свод'!E84/'ИД Свод'!E9)&lt;='Методика оценки'!$J$332,'Методика оценки'!$E$332,IF('Методика оценки'!$H$333&lt;=('ИД Свод'!E84/'ИД Свод'!E9)&lt;='Методика оценки'!$J$333,'Методика оценки'!$E$333,IF(('ИД Свод'!E84/'ИД Свод'!E9)&gt;='Методика оценки'!$H$334,'Методика оценки'!$E$334,ISERROR(0)))*$D$74)</f>
        <v>25</v>
      </c>
      <c r="G74" s="179">
        <f>IF(('ИД Свод'!F84/'ИД Свод'!F9)&lt;='Методика оценки'!$J$332,'Методика оценки'!$E$332,IF('Методика оценки'!$H$333&lt;=('ИД Свод'!F84/'ИД Свод'!F9)&lt;='Методика оценки'!$J$333,'Методика оценки'!$E$333,IF(('ИД Свод'!F84/'ИД Свод'!F9)&gt;='Методика оценки'!$H$334,'Методика оценки'!$E$334,ISERROR(0)))*$D$74)</f>
        <v>25</v>
      </c>
      <c r="H74" s="179">
        <f>IF(('ИД Свод'!G84/'ИД Свод'!G9)&lt;='Методика оценки'!$J$332,'Методика оценки'!$E$332,IF('Методика оценки'!$H$333&lt;=('ИД Свод'!G84/'ИД Свод'!G9)&lt;='Методика оценки'!$J$333,'Методика оценки'!$E$333,IF(('ИД Свод'!G84/'ИД Свод'!G9)&gt;='Методика оценки'!$H$334,'Методика оценки'!$E$334,ISERROR(0)))*$D$74)</f>
        <v>25</v>
      </c>
      <c r="I74" s="179">
        <f>IF(('ИД Свод'!H84/'ИД Свод'!H9)&lt;='Методика оценки'!$J$332,'Методика оценки'!$E$332,IF('Методика оценки'!$H$333&lt;=('ИД Свод'!H84/'ИД Свод'!H9)&lt;='Методика оценки'!$J$333,'Методика оценки'!$E$333,IF(('ИД Свод'!H84/'ИД Свод'!H9)&gt;='Методика оценки'!$H$334,'Методика оценки'!$E$334,ISERROR(0)))*$D$74)</f>
        <v>25</v>
      </c>
      <c r="J74" s="179">
        <f>IF(('ИД Свод'!I84/'ИД Свод'!I9)&lt;='Методика оценки'!$J$332,'Методика оценки'!$E$332,IF('Методика оценки'!$H$333&lt;=('ИД Свод'!I84/'ИД Свод'!I9)&lt;='Методика оценки'!$J$333,'Методика оценки'!$E$333,IF(('ИД Свод'!I84/'ИД Свод'!I9)&gt;='Методика оценки'!$H$334,'Методика оценки'!$E$334,ISERROR(0)))*$D$74)</f>
        <v>25</v>
      </c>
      <c r="K74" s="179">
        <f>IF(('ИД Свод'!J84/'ИД Свод'!J9)&lt;='Методика оценки'!$J$332,'Методика оценки'!$E$332,IF('Методика оценки'!$H$333&lt;=('ИД Свод'!J84/'ИД Свод'!J9)&lt;='Методика оценки'!$J$333,'Методика оценки'!$E$333,IF(('ИД Свод'!J84/'ИД Свод'!J9)&gt;='Методика оценки'!$H$334,'Методика оценки'!$E$334,ISERROR(0)))*$D$74)</f>
        <v>25</v>
      </c>
      <c r="L74" s="179">
        <f>IF(('ИД Свод'!K84/'ИД Свод'!K9)&lt;='Методика оценки'!$J$332,'Методика оценки'!$E$332,IF('Методика оценки'!$H$333&lt;=('ИД Свод'!K84/'ИД Свод'!K9)&lt;='Методика оценки'!$J$333,'Методика оценки'!$E$333,IF(('ИД Свод'!K84/'ИД Свод'!K9)&gt;='Методика оценки'!$H$334,'Методика оценки'!$E$334,ISERROR(0)))*$D$74)</f>
        <v>25</v>
      </c>
    </row>
    <row r="75" spans="1:12" hidden="1" outlineLevel="1">
      <c r="A75" s="65"/>
      <c r="B75" s="111" t="str">
        <f>'Методика оценки'!A335</f>
        <v>К5.4.</v>
      </c>
      <c r="C75" s="111" t="str">
        <f>'Методика оценки'!C335</f>
        <v>Объем платных услуг на 1 воспитанника</v>
      </c>
      <c r="D75" s="123">
        <f>'Методика оценки'!D335</f>
        <v>0.25</v>
      </c>
      <c r="E75" s="179">
        <f>IF(('ИД Свод'!D85/'ИД Свод'!D9)&lt;='Методика оценки'!$J$336,'Методика оценки'!$E$336,IF('Методика оценки'!$H$337&lt;=('ИД Свод'!D85/'ИД Свод'!D9)&lt;='Методика оценки'!$J$337,'Методика оценки'!$E$337,IF(('ИД Свод'!D85/'ИД Свод'!D9)&gt;='Методика оценки'!$H$338,'Методика оценки'!$E$338,'Методика оценки'!$E$337)))*$D$75</f>
        <v>0</v>
      </c>
      <c r="F75" s="179">
        <f>IF(('ИД Свод'!E85/'ИД Свод'!E9)&lt;='Методика оценки'!$J$336,'Методика оценки'!$E$336,IF('Методика оценки'!$H$337&lt;=('ИД Свод'!E85/'ИД Свод'!E9)&lt;='Методика оценки'!$J$337,'Методика оценки'!$E$337,IF(('ИД Свод'!E85/'ИД Свод'!E9)&gt;='Методика оценки'!$H$338,'Методика оценки'!$E$338,'Методика оценки'!$E$337)))*$D$75</f>
        <v>0</v>
      </c>
      <c r="G75" s="179">
        <f>IF(('ИД Свод'!F85/'ИД Свод'!F9)&lt;='Методика оценки'!$J$336,'Методика оценки'!$E$336,IF('Методика оценки'!$H$337&lt;=('ИД Свод'!F85/'ИД Свод'!F9)&lt;='Методика оценки'!$J$337,'Методика оценки'!$E$337,IF(('ИД Свод'!F85/'ИД Свод'!F9)&gt;='Методика оценки'!$H$338,'Методика оценки'!$E$338,'Методика оценки'!$E$337)))*$D$75</f>
        <v>0</v>
      </c>
      <c r="H75" s="179">
        <f>IF(('ИД Свод'!G85/'ИД Свод'!G9)&lt;='Методика оценки'!$J$336,'Методика оценки'!$E$336,IF('Методика оценки'!$H$337&lt;=('ИД Свод'!G85/'ИД Свод'!G9)&lt;='Методика оценки'!$J$337,'Методика оценки'!$E$337,IF(('ИД Свод'!G85/'ИД Свод'!G9)&gt;='Методика оценки'!$H$338,'Методика оценки'!$E$338,'Методика оценки'!$E$337)))*$D$75</f>
        <v>0</v>
      </c>
      <c r="I75" s="179">
        <f>IF(('ИД Свод'!H85/'ИД Свод'!H9)&lt;='Методика оценки'!$J$336,'Методика оценки'!$E$336,IF('Методика оценки'!$H$337&lt;=('ИД Свод'!H85/'ИД Свод'!H9)&lt;='Методика оценки'!$J$337,'Методика оценки'!$E$337,IF(('ИД Свод'!H85/'ИД Свод'!H9)&gt;='Методика оценки'!$H$338,'Методика оценки'!$E$338,'Методика оценки'!$E$337)))*$D$75</f>
        <v>0</v>
      </c>
      <c r="J75" s="179">
        <f>IF(('ИД Свод'!I85/'ИД Свод'!I9)&lt;='Методика оценки'!$J$336,'Методика оценки'!$E$336,IF('Методика оценки'!$H$337&lt;=('ИД Свод'!I85/'ИД Свод'!I9)&lt;='Методика оценки'!$J$337,'Методика оценки'!$E$337,IF(('ИД Свод'!I85/'ИД Свод'!I9)&gt;='Методика оценки'!$H$338,'Методика оценки'!$E$338,'Методика оценки'!$E$337)))*$D$75</f>
        <v>0</v>
      </c>
      <c r="K75" s="179">
        <f>IF(('ИД Свод'!J85/'ИД Свод'!J9)&lt;='Методика оценки'!$J$336,'Методика оценки'!$E$336,IF('Методика оценки'!$H$337&lt;=('ИД Свод'!J85/'ИД Свод'!J9)&lt;='Методика оценки'!$J$337,'Методика оценки'!$E$337,IF(('ИД Свод'!J85/'ИД Свод'!J9)&gt;='Методика оценки'!$H$338,'Методика оценки'!$E$338,'Методика оценки'!$E$337)))*$D$75</f>
        <v>0</v>
      </c>
      <c r="L75" s="179">
        <f>IF(('ИД Свод'!K85/'ИД Свод'!K9)&lt;='Методика оценки'!$J$336,'Методика оценки'!$E$336,IF('Методика оценки'!$H$337&lt;=('ИД Свод'!K85/'ИД Свод'!K9)&lt;='Методика оценки'!$J$337,'Методика оценки'!$E$337,IF(('ИД Свод'!K85/'ИД Свод'!K9)&gt;='Методика оценки'!$H$338,'Методика оценки'!$E$338,'Методика оценки'!$E$337)))*$D$75</f>
        <v>0</v>
      </c>
    </row>
    <row r="76" spans="1:12" collapsed="1">
      <c r="A76" s="64"/>
      <c r="B76" s="106" t="str">
        <f>'Методика оценки'!A341</f>
        <v>К6</v>
      </c>
      <c r="C76" s="106" t="str">
        <f>'Методика оценки'!B341</f>
        <v>Группа критериев 6. Качество информирования</v>
      </c>
      <c r="D76" s="122">
        <v>1</v>
      </c>
      <c r="E76" s="178">
        <f t="shared" ref="E76:L76" si="6">(SUM(E77:E78)+SUM(E84:E85)+SUM(E88:E90)+SUM(E94:E97))*$D$76</f>
        <v>53.33</v>
      </c>
      <c r="F76" s="178">
        <f t="shared" si="6"/>
        <v>53.33</v>
      </c>
      <c r="G76" s="178">
        <f t="shared" si="6"/>
        <v>53.33</v>
      </c>
      <c r="H76" s="178">
        <f t="shared" si="6"/>
        <v>42.33</v>
      </c>
      <c r="I76" s="178">
        <f t="shared" si="6"/>
        <v>10</v>
      </c>
      <c r="J76" s="178">
        <f t="shared" si="6"/>
        <v>49.99</v>
      </c>
      <c r="K76" s="178">
        <f t="shared" si="6"/>
        <v>11</v>
      </c>
      <c r="L76" s="178">
        <f t="shared" si="6"/>
        <v>69.990000000000009</v>
      </c>
    </row>
    <row r="77" spans="1:12" hidden="1" outlineLevel="1">
      <c r="A77" s="65"/>
      <c r="B77" s="111" t="str">
        <f>'Методика оценки'!A342</f>
        <v>К6.1.</v>
      </c>
      <c r="C77" s="86" t="str">
        <f>'Методика оценки'!C342</f>
        <v>Наличие функционирующего официального сайта ДОО в сети Интернет</v>
      </c>
      <c r="D77" s="123">
        <f>'Методика оценки'!D342</f>
        <v>0.05</v>
      </c>
      <c r="E77" s="118">
        <f>(IF('ИД Свод'!D86='Методика оценки'!$H$343,'Методика оценки'!$E$343,IF('ИД Свод'!D86='Методика оценки'!$H$344,'Методика оценки'!$E$344,'Методика оценки'!$E$343)))*$D$77</f>
        <v>5</v>
      </c>
      <c r="F77" s="118">
        <f>(IF('ИД Свод'!E86='Методика оценки'!$H$343,'Методика оценки'!$E$343,IF('ИД Свод'!E86='Методика оценки'!$H$344,'Методика оценки'!$E$344,'Методика оценки'!$E$343)))*$D$77</f>
        <v>5</v>
      </c>
      <c r="G77" s="118">
        <f>(IF('ИД Свод'!F86='Методика оценки'!$H$343,'Методика оценки'!$E$343,IF('ИД Свод'!F86='Методика оценки'!$H$344,'Методика оценки'!$E$344,'Методика оценки'!$E$343)))*$D$77</f>
        <v>5</v>
      </c>
      <c r="H77" s="118">
        <f>(IF('ИД Свод'!G86='Методика оценки'!$H$343,'Методика оценки'!$E$343,IF('ИД Свод'!G86='Методика оценки'!$H$344,'Методика оценки'!$E$344,'Методика оценки'!$E$343)))*$D$77</f>
        <v>5</v>
      </c>
      <c r="I77" s="118">
        <f>(IF('ИД Свод'!H86='Методика оценки'!$H$343,'Методика оценки'!$E$343,IF('ИД Свод'!H86='Методика оценки'!$H$344,'Методика оценки'!$E$344,'Методика оценки'!$E$343)))*$D$77</f>
        <v>5</v>
      </c>
      <c r="J77" s="118">
        <f>(IF('ИД Свод'!I86='Методика оценки'!$H$343,'Методика оценки'!$E$343,IF('ИД Свод'!I86='Методика оценки'!$H$344,'Методика оценки'!$E$344,'Методика оценки'!$E$343)))*$D$77</f>
        <v>5</v>
      </c>
      <c r="K77" s="118">
        <f>(IF('ИД Свод'!J86='Методика оценки'!$H$343,'Методика оценки'!$E$343,IF('ИД Свод'!J86='Методика оценки'!$H$344,'Методика оценки'!$E$344,'Методика оценки'!$E$343)))*$D$77</f>
        <v>0</v>
      </c>
      <c r="L77" s="118">
        <f>(IF('ИД Свод'!K86='Методика оценки'!$H$343,'Методика оценки'!$E$343,IF('ИД Свод'!K86='Методика оценки'!$H$344,'Методика оценки'!$E$344,'Методика оценки'!$E$343)))*$D$77</f>
        <v>5</v>
      </c>
    </row>
    <row r="78" spans="1:12" hidden="1" outlineLevel="1">
      <c r="A78" s="65"/>
      <c r="B78" s="111" t="str">
        <f>'Методика оценки'!A345</f>
        <v>К6.2.</v>
      </c>
      <c r="C78" s="86" t="str">
        <f>'Методика оценки'!C345</f>
        <v>Наличие на официальном сайте ДОО учредительной и контактной информации</v>
      </c>
      <c r="D78" s="123">
        <f>'Методика оценки'!D345</f>
        <v>0.05</v>
      </c>
      <c r="E78" s="118">
        <f t="shared" ref="E78:L78" si="7">SUM(E79:E83)*$D$78</f>
        <v>5</v>
      </c>
      <c r="F78" s="118">
        <f t="shared" si="7"/>
        <v>5</v>
      </c>
      <c r="G78" s="118">
        <f t="shared" si="7"/>
        <v>5</v>
      </c>
      <c r="H78" s="118">
        <f t="shared" si="7"/>
        <v>4</v>
      </c>
      <c r="I78" s="118">
        <f t="shared" si="7"/>
        <v>5</v>
      </c>
      <c r="J78" s="118">
        <f t="shared" si="7"/>
        <v>5</v>
      </c>
      <c r="K78" s="118">
        <f t="shared" si="7"/>
        <v>1</v>
      </c>
      <c r="L78" s="118">
        <f t="shared" si="7"/>
        <v>5</v>
      </c>
    </row>
    <row r="79" spans="1:12" hidden="1" outlineLevel="1">
      <c r="A79" s="66"/>
      <c r="B79" s="112" t="str">
        <f>'Методика оценки'!A346</f>
        <v>К6.2.1.</v>
      </c>
      <c r="C79" s="113" t="str">
        <f>'Методика оценки'!K346</f>
        <v>о дате создания ДОО</v>
      </c>
      <c r="D79" s="124"/>
      <c r="E79" s="182">
        <f>IF('ИД Свод'!D88='Методика оценки'!$H$347,'Методика оценки'!$E$347,IF('ИД Свод'!D88='Методика оценки'!$H$348,'Методика оценки'!$E$348,'Методика оценки'!$E$347))</f>
        <v>20</v>
      </c>
      <c r="F79" s="182">
        <f>IF('ИД Свод'!E88='Методика оценки'!$H$347,'Методика оценки'!$E$347,IF('ИД Свод'!E88='Методика оценки'!$H$348,'Методика оценки'!$E$348,'Методика оценки'!$E$347))</f>
        <v>20</v>
      </c>
      <c r="G79" s="182">
        <f>IF('ИД Свод'!F88='Методика оценки'!$H$347,'Методика оценки'!$E$347,IF('ИД Свод'!F88='Методика оценки'!$H$348,'Методика оценки'!$E$348,'Методика оценки'!$E$347))</f>
        <v>20</v>
      </c>
      <c r="H79" s="182">
        <f>IF('ИД Свод'!G88='Методика оценки'!$H$347,'Методика оценки'!$E$347,IF('ИД Свод'!G88='Методика оценки'!$H$348,'Методика оценки'!$E$348,'Методика оценки'!$E$347))</f>
        <v>0</v>
      </c>
      <c r="I79" s="182">
        <f>IF('ИД Свод'!H88='Методика оценки'!$H$347,'Методика оценки'!$E$347,IF('ИД Свод'!H88='Методика оценки'!$H$348,'Методика оценки'!$E$348,'Методика оценки'!$E$347))</f>
        <v>20</v>
      </c>
      <c r="J79" s="182">
        <f>IF('ИД Свод'!I88='Методика оценки'!$H$347,'Методика оценки'!$E$347,IF('ИД Свод'!I88='Методика оценки'!$H$348,'Методика оценки'!$E$348,'Методика оценки'!$E$347))</f>
        <v>20</v>
      </c>
      <c r="K79" s="182">
        <f>IF('ИД Свод'!J88='Методика оценки'!$H$347,'Методика оценки'!$E$347,IF('ИД Свод'!J88='Методика оценки'!$H$348,'Методика оценки'!$E$348,'Методика оценки'!$E$347))</f>
        <v>0</v>
      </c>
      <c r="L79" s="182">
        <f>IF('ИД Свод'!K88='Методика оценки'!$H$347,'Методика оценки'!$E$347,IF('ИД Свод'!K88='Методика оценки'!$H$348,'Методика оценки'!$E$348,'Методика оценки'!$E$347))</f>
        <v>20</v>
      </c>
    </row>
    <row r="80" spans="1:12" hidden="1" outlineLevel="1">
      <c r="A80" s="66"/>
      <c r="B80" s="112" t="str">
        <f>'Методика оценки'!A349</f>
        <v>К6.2.2.</v>
      </c>
      <c r="C80" s="113" t="str">
        <f>'Методика оценки'!K349</f>
        <v>об учредителях ДОО</v>
      </c>
      <c r="D80" s="124"/>
      <c r="E80" s="182">
        <f>IF('ИД Свод'!D89='Методика оценки'!$H$350,'Методика оценки'!$E$350,IF('ИД Свод'!D89='Методика оценки'!$H$351,'Методика оценки'!$E$351,'Методика оценки'!$E$350))</f>
        <v>20</v>
      </c>
      <c r="F80" s="182">
        <f>IF('ИД Свод'!E89='Методика оценки'!$H$350,'Методика оценки'!$E$350,IF('ИД Свод'!E89='Методика оценки'!$H$351,'Методика оценки'!$E$351,'Методика оценки'!$E$350))</f>
        <v>20</v>
      </c>
      <c r="G80" s="182">
        <f>IF('ИД Свод'!F89='Методика оценки'!$H$350,'Методика оценки'!$E$350,IF('ИД Свод'!F89='Методика оценки'!$H$351,'Методика оценки'!$E$351,'Методика оценки'!$E$350))</f>
        <v>20</v>
      </c>
      <c r="H80" s="182">
        <f>IF('ИД Свод'!G89='Методика оценки'!$H$350,'Методика оценки'!$E$350,IF('ИД Свод'!G89='Методика оценки'!$H$351,'Методика оценки'!$E$351,'Методика оценки'!$E$350))</f>
        <v>20</v>
      </c>
      <c r="I80" s="182">
        <f>IF('ИД Свод'!H89='Методика оценки'!$H$350,'Методика оценки'!$E$350,IF('ИД Свод'!H89='Методика оценки'!$H$351,'Методика оценки'!$E$351,'Методика оценки'!$E$350))</f>
        <v>20</v>
      </c>
      <c r="J80" s="182">
        <f>IF('ИД Свод'!I89='Методика оценки'!$H$350,'Методика оценки'!$E$350,IF('ИД Свод'!I89='Методика оценки'!$H$351,'Методика оценки'!$E$351,'Методика оценки'!$E$350))</f>
        <v>20</v>
      </c>
      <c r="K80" s="182">
        <f>IF('ИД Свод'!J89='Методика оценки'!$H$350,'Методика оценки'!$E$350,IF('ИД Свод'!J89='Методика оценки'!$H$351,'Методика оценки'!$E$351,'Методика оценки'!$E$350))</f>
        <v>0</v>
      </c>
      <c r="L80" s="182">
        <f>IF('ИД Свод'!K89='Методика оценки'!$H$350,'Методика оценки'!$E$350,IF('ИД Свод'!K89='Методика оценки'!$H$351,'Методика оценки'!$E$351,'Методика оценки'!$E$350))</f>
        <v>20</v>
      </c>
    </row>
    <row r="81" spans="1:12" hidden="1" outlineLevel="1">
      <c r="A81" s="66"/>
      <c r="B81" s="112" t="str">
        <f>'Методика оценки'!A352</f>
        <v>К6.2.3.</v>
      </c>
      <c r="C81" s="113" t="str">
        <f>'Методика оценки'!K352</f>
        <v>о месте нахождения ДОО</v>
      </c>
      <c r="D81" s="124"/>
      <c r="E81" s="182">
        <f>IF('ИД Свод'!D90='Методика оценки'!$H$353,'Методика оценки'!$E$353,IF('ИД Свод'!D90='Методика оценки'!$H$354,'Методика оценки'!$E$354,'Методика оценки'!$E$353))</f>
        <v>20</v>
      </c>
      <c r="F81" s="182">
        <f>IF('ИД Свод'!E90='Методика оценки'!$H$353,'Методика оценки'!$E$353,IF('ИД Свод'!E90='Методика оценки'!$H$354,'Методика оценки'!$E$354,'Методика оценки'!$E$353))</f>
        <v>20</v>
      </c>
      <c r="G81" s="182">
        <f>IF('ИД Свод'!F90='Методика оценки'!$H$353,'Методика оценки'!$E$353,IF('ИД Свод'!F90='Методика оценки'!$H$354,'Методика оценки'!$E$354,'Методика оценки'!$E$353))</f>
        <v>20</v>
      </c>
      <c r="H81" s="182">
        <f>IF('ИД Свод'!G90='Методика оценки'!$H$353,'Методика оценки'!$E$353,IF('ИД Свод'!G90='Методика оценки'!$H$354,'Методика оценки'!$E$354,'Методика оценки'!$E$353))</f>
        <v>20</v>
      </c>
      <c r="I81" s="182">
        <f>IF('ИД Свод'!H90='Методика оценки'!$H$353,'Методика оценки'!$E$353,IF('ИД Свод'!H90='Методика оценки'!$H$354,'Методика оценки'!$E$354,'Методика оценки'!$E$353))</f>
        <v>20</v>
      </c>
      <c r="J81" s="182">
        <f>IF('ИД Свод'!I90='Методика оценки'!$H$353,'Методика оценки'!$E$353,IF('ИД Свод'!I90='Методика оценки'!$H$354,'Методика оценки'!$E$354,'Методика оценки'!$E$353))</f>
        <v>20</v>
      </c>
      <c r="K81" s="182">
        <f>IF('ИД Свод'!J90='Методика оценки'!$H$353,'Методика оценки'!$E$353,IF('ИД Свод'!J90='Методика оценки'!$H$354,'Методика оценки'!$E$354,'Методика оценки'!$E$353))</f>
        <v>0</v>
      </c>
      <c r="L81" s="182">
        <f>IF('ИД Свод'!K90='Методика оценки'!$H$353,'Методика оценки'!$E$353,IF('ИД Свод'!K90='Методика оценки'!$H$354,'Методика оценки'!$E$354,'Методика оценки'!$E$353))</f>
        <v>20</v>
      </c>
    </row>
    <row r="82" spans="1:12" hidden="1" outlineLevel="1">
      <c r="A82" s="66"/>
      <c r="B82" s="112" t="str">
        <f>'Методика оценки'!A355</f>
        <v>К6.2.4.</v>
      </c>
      <c r="C82" s="113" t="str">
        <f>'Методика оценки'!K355</f>
        <v>о графике работы ДОО</v>
      </c>
      <c r="D82" s="124"/>
      <c r="E82" s="182">
        <f>IF('ИД Свод'!D91='Методика оценки'!$H$356,'Методика оценки'!$E$356,IF('ИД Свод'!D91='Методика оценки'!$H$357,'Методика оценки'!$E$357,'Методика оценки'!$E$356))</f>
        <v>20</v>
      </c>
      <c r="F82" s="182">
        <f>IF('ИД Свод'!E91='Методика оценки'!$H$356,'Методика оценки'!$E$356,IF('ИД Свод'!E91='Методика оценки'!$H$357,'Методика оценки'!$E$357,'Методика оценки'!$E$356))</f>
        <v>20</v>
      </c>
      <c r="G82" s="182">
        <f>IF('ИД Свод'!F91='Методика оценки'!$H$356,'Методика оценки'!$E$356,IF('ИД Свод'!F91='Методика оценки'!$H$357,'Методика оценки'!$E$357,'Методика оценки'!$E$356))</f>
        <v>20</v>
      </c>
      <c r="H82" s="182">
        <f>IF('ИД Свод'!G91='Методика оценки'!$H$356,'Методика оценки'!$E$356,IF('ИД Свод'!G91='Методика оценки'!$H$357,'Методика оценки'!$E$357,'Методика оценки'!$E$356))</f>
        <v>20</v>
      </c>
      <c r="I82" s="182">
        <f>IF('ИД Свод'!H91='Методика оценки'!$H$356,'Методика оценки'!$E$356,IF('ИД Свод'!H91='Методика оценки'!$H$357,'Методика оценки'!$E$357,'Методика оценки'!$E$356))</f>
        <v>20</v>
      </c>
      <c r="J82" s="182">
        <f>IF('ИД Свод'!I91='Методика оценки'!$H$356,'Методика оценки'!$E$356,IF('ИД Свод'!I91='Методика оценки'!$H$357,'Методика оценки'!$E$357,'Методика оценки'!$E$356))</f>
        <v>20</v>
      </c>
      <c r="K82" s="182">
        <f>IF('ИД Свод'!J91='Методика оценки'!$H$356,'Методика оценки'!$E$356,IF('ИД Свод'!J91='Методика оценки'!$H$357,'Методика оценки'!$E$357,'Методика оценки'!$E$356))</f>
        <v>0</v>
      </c>
      <c r="L82" s="182">
        <f>IF('ИД Свод'!K91='Методика оценки'!$H$356,'Методика оценки'!$E$356,IF('ИД Свод'!K91='Методика оценки'!$H$357,'Методика оценки'!$E$357,'Методика оценки'!$E$356))</f>
        <v>20</v>
      </c>
    </row>
    <row r="83" spans="1:12" hidden="1" outlineLevel="1">
      <c r="A83" s="66"/>
      <c r="B83" s="112" t="str">
        <f>'Методика оценки'!A358</f>
        <v>К6.2.5.</v>
      </c>
      <c r="C83" s="113" t="str">
        <f>'Методика оценки'!K358</f>
        <v>контактной информации ДОО (телефона, электронной почты)</v>
      </c>
      <c r="D83" s="124"/>
      <c r="E83" s="182">
        <f>IF('ИД Свод'!D92='Методика оценки'!$H$359,'Методика оценки'!$E$359,IF('ИД Свод'!D92='Методика оценки'!$H4360,'Методика оценки'!$E$359,'Методика оценки'!$E$360))</f>
        <v>20</v>
      </c>
      <c r="F83" s="182">
        <f>IF('ИД Свод'!E92='Методика оценки'!$H$359,'Методика оценки'!$E$359,IF('ИД Свод'!E92='Методика оценки'!$H4360,'Методика оценки'!$E$359,'Методика оценки'!$E$360))</f>
        <v>20</v>
      </c>
      <c r="G83" s="182">
        <f>IF('ИД Свод'!F92='Методика оценки'!$H$359,'Методика оценки'!$E$359,IF('ИД Свод'!F92='Методика оценки'!$H4360,'Методика оценки'!$E$359,'Методика оценки'!$E$360))</f>
        <v>20</v>
      </c>
      <c r="H83" s="182">
        <f>IF('ИД Свод'!G92='Методика оценки'!$H$359,'Методика оценки'!$E$359,IF('ИД Свод'!G92='Методика оценки'!$H4360,'Методика оценки'!$E$359,'Методика оценки'!$E$360))</f>
        <v>20</v>
      </c>
      <c r="I83" s="182">
        <f>IF('ИД Свод'!H92='Методика оценки'!$H$359,'Методика оценки'!$E$359,IF('ИД Свод'!H92='Методика оценки'!$H4360,'Методика оценки'!$E$359,'Методика оценки'!$E$360))</f>
        <v>20</v>
      </c>
      <c r="J83" s="182">
        <f>IF('ИД Свод'!I92='Методика оценки'!$H$359,'Методика оценки'!$E$359,IF('ИД Свод'!I92='Методика оценки'!$H4360,'Методика оценки'!$E$359,'Методика оценки'!$E$360))</f>
        <v>20</v>
      </c>
      <c r="K83" s="182">
        <f>IF('ИД Свод'!J92='Методика оценки'!$H$359,'Методика оценки'!$E$359,IF('ИД Свод'!J92='Методика оценки'!$H4360,'Методика оценки'!$E$359,'Методика оценки'!$E$360))</f>
        <v>20</v>
      </c>
      <c r="L83" s="182">
        <f>IF('ИД Свод'!K92='Методика оценки'!$H$359,'Методика оценки'!$E$359,IF('ИД Свод'!K92='Методика оценки'!$H4360,'Методика оценки'!$E$359,'Методика оценки'!$E$360))</f>
        <v>20</v>
      </c>
    </row>
    <row r="84" spans="1:12" hidden="1" outlineLevel="1">
      <c r="A84" s="65"/>
      <c r="B84" s="111" t="str">
        <f>'Методика оценки'!A361</f>
        <v>К6.3.</v>
      </c>
      <c r="C84" s="86" t="str">
        <f>'Методика оценки'!C361</f>
        <v>Наличие  на официальном сайте ДОО сведений о педагогических работниках</v>
      </c>
      <c r="D84" s="123">
        <f>'Методика оценки'!D361</f>
        <v>0.1</v>
      </c>
      <c r="E84" s="118">
        <f>(IF('ИД Свод'!D93='Методика оценки'!$H$362,'Методика оценки'!$E$362,IF('ИД Свод'!D93='Методика оценки'!$H$363,'Методика оценки'!$E$363,'Методика оценки'!$E$362)))*$D$84</f>
        <v>10</v>
      </c>
      <c r="F84" s="118">
        <f>(IF('ИД Свод'!E93='Методика оценки'!$H$362,'Методика оценки'!$E$362,IF('ИД Свод'!E93='Методика оценки'!$H$363,'Методика оценки'!$E$363,'Методика оценки'!$E$362)))*$D$84</f>
        <v>10</v>
      </c>
      <c r="G84" s="118">
        <f>(IF('ИД Свод'!F93='Методика оценки'!$H$362,'Методика оценки'!$E$362,IF('ИД Свод'!F93='Методика оценки'!$H$363,'Методика оценки'!$E$363,'Методика оценки'!$E$362)))*$D$84</f>
        <v>10</v>
      </c>
      <c r="H84" s="118">
        <f>(IF('ИД Свод'!G93='Методика оценки'!$H$362,'Методика оценки'!$E$362,IF('ИД Свод'!G93='Методика оценки'!$H$363,'Методика оценки'!$E$363,'Методика оценки'!$E$362)))*$D$84</f>
        <v>10</v>
      </c>
      <c r="I84" s="118">
        <f>(IF('ИД Свод'!H93='Методика оценки'!$H$362,'Методика оценки'!$E$362,IF('ИД Свод'!H93='Методика оценки'!$H$363,'Методика оценки'!$E$363,'Методика оценки'!$E$362)))*$D$84</f>
        <v>0</v>
      </c>
      <c r="J84" s="118">
        <f>(IF('ИД Свод'!I93='Методика оценки'!$H$362,'Методика оценки'!$E$362,IF('ИД Свод'!I93='Методика оценки'!$H$363,'Методика оценки'!$E$363,'Методика оценки'!$E$362)))*$D$84</f>
        <v>0</v>
      </c>
      <c r="K84" s="118">
        <f>(IF('ИД Свод'!J93='Методика оценки'!$H$362,'Методика оценки'!$E$362,IF('ИД Свод'!J93='Методика оценки'!$H$363,'Методика оценки'!$E$363,'Методика оценки'!$E$362)))*$D$84</f>
        <v>0</v>
      </c>
      <c r="L84" s="118">
        <f>(IF('ИД Свод'!K93='Методика оценки'!$H$362,'Методика оценки'!$E$362,IF('ИД Свод'!K93='Методика оценки'!$H$363,'Методика оценки'!$E$363,'Методика оценки'!$E$362)))*$D$84</f>
        <v>10</v>
      </c>
    </row>
    <row r="85" spans="1:12" hidden="1" outlineLevel="1">
      <c r="A85" s="65"/>
      <c r="B85" s="111" t="str">
        <f>'Методика оценки'!A364</f>
        <v>К6.4.</v>
      </c>
      <c r="C85" s="86" t="str">
        <f>'Методика оценки'!C364</f>
        <v>Наличие на официальном сайте ДОО информации о системе управления ДОО</v>
      </c>
      <c r="D85" s="123">
        <f>'Методика оценки'!D364</f>
        <v>0.1</v>
      </c>
      <c r="E85" s="118">
        <f t="shared" ref="E85:L85" si="8">SUM(E86:E87)*$D$85</f>
        <v>10</v>
      </c>
      <c r="F85" s="118">
        <f t="shared" si="8"/>
        <v>10</v>
      </c>
      <c r="G85" s="118">
        <f t="shared" si="8"/>
        <v>10</v>
      </c>
      <c r="H85" s="118">
        <f t="shared" si="8"/>
        <v>0</v>
      </c>
      <c r="I85" s="118">
        <f t="shared" si="8"/>
        <v>0</v>
      </c>
      <c r="J85" s="118">
        <f t="shared" si="8"/>
        <v>0</v>
      </c>
      <c r="K85" s="118">
        <f t="shared" si="8"/>
        <v>0</v>
      </c>
      <c r="L85" s="118">
        <f t="shared" si="8"/>
        <v>10</v>
      </c>
    </row>
    <row r="86" spans="1:12" hidden="1" outlineLevel="1">
      <c r="A86" s="66"/>
      <c r="B86" s="112" t="str">
        <f>'Методика оценки'!A365</f>
        <v>К6.4.1.</v>
      </c>
      <c r="C86" s="113" t="str">
        <f>'Методика оценки'!K365</f>
        <v>об органах управления</v>
      </c>
      <c r="D86" s="124"/>
      <c r="E86" s="182">
        <f>IF('ИД Свод'!D95='Методика оценки'!$H$366,'Методика оценки'!$E$366,IF('ИД Свод'!D95='Методика оценки'!$H$367,'Методика оценки'!$E$367,'Методика оценки'!$E$366))</f>
        <v>50</v>
      </c>
      <c r="F86" s="182">
        <f>IF('ИД Свод'!E95='Методика оценки'!$H$366,'Методика оценки'!$E$366,IF('ИД Свод'!E95='Методика оценки'!$H$367,'Методика оценки'!$E$367,'Методика оценки'!$E$366))</f>
        <v>50</v>
      </c>
      <c r="G86" s="182">
        <f>IF('ИД Свод'!F95='Методика оценки'!$H$366,'Методика оценки'!$E$366,IF('ИД Свод'!F95='Методика оценки'!$H$367,'Методика оценки'!$E$367,'Методика оценки'!$E$366))</f>
        <v>50</v>
      </c>
      <c r="H86" s="182">
        <f>IF('ИД Свод'!G95='Методика оценки'!$H$366,'Методика оценки'!$E$366,IF('ИД Свод'!G95='Методика оценки'!$H$367,'Методика оценки'!$E$367,'Методика оценки'!$E$366))</f>
        <v>0</v>
      </c>
      <c r="I86" s="182">
        <f>IF('ИД Свод'!H95='Методика оценки'!$H$366,'Методика оценки'!$E$366,IF('ИД Свод'!H95='Методика оценки'!$H$367,'Методика оценки'!$E$367,'Методика оценки'!$E$366))</f>
        <v>0</v>
      </c>
      <c r="J86" s="182">
        <f>IF('ИД Свод'!I95='Методика оценки'!$H$366,'Методика оценки'!$E$366,IF('ИД Свод'!I95='Методика оценки'!$H$367,'Методика оценки'!$E$367,'Методика оценки'!$E$366))</f>
        <v>0</v>
      </c>
      <c r="K86" s="182">
        <f>IF('ИД Свод'!J95='Методика оценки'!$H$366,'Методика оценки'!$E$366,IF('ИД Свод'!J95='Методика оценки'!$H$367,'Методика оценки'!$E$367,'Методика оценки'!$E$366))</f>
        <v>0</v>
      </c>
      <c r="L86" s="182">
        <f>IF('ИД Свод'!K95='Методика оценки'!$H$366,'Методика оценки'!$E$366,IF('ИД Свод'!K95='Методика оценки'!$H$367,'Методика оценки'!$E$367,'Методика оценки'!$E$366))</f>
        <v>50</v>
      </c>
    </row>
    <row r="87" spans="1:12" hidden="1" outlineLevel="1">
      <c r="A87" s="66"/>
      <c r="B87" s="112" t="str">
        <f>'Методика оценки'!A368</f>
        <v>К6.4.2.</v>
      </c>
      <c r="C87" s="113" t="str">
        <f>'Методика оценки'!K368</f>
        <v>о руководителях органов управления</v>
      </c>
      <c r="D87" s="124"/>
      <c r="E87" s="182">
        <f>IF('ИД Свод'!D96='Методика оценки'!$H$369,'Методика оценки'!$E$369,IF('ИД Свод'!D96='Методика оценки'!$H$370,'Методика оценки'!$E$370,'Методика оценки'!$E$369))</f>
        <v>50</v>
      </c>
      <c r="F87" s="182">
        <f>IF('ИД Свод'!E96='Методика оценки'!$H$369,'Методика оценки'!$E$369,IF('ИД Свод'!E96='Методика оценки'!$H$370,'Методика оценки'!$E$370,'Методика оценки'!$E$369))</f>
        <v>50</v>
      </c>
      <c r="G87" s="182">
        <f>IF('ИД Свод'!F96='Методика оценки'!$H$369,'Методика оценки'!$E$369,IF('ИД Свод'!F96='Методика оценки'!$H$370,'Методика оценки'!$E$370,'Методика оценки'!$E$369))</f>
        <v>50</v>
      </c>
      <c r="H87" s="182">
        <f>IF('ИД Свод'!G96='Методика оценки'!$H$369,'Методика оценки'!$E$369,IF('ИД Свод'!G96='Методика оценки'!$H$370,'Методика оценки'!$E$370,'Методика оценки'!$E$369))</f>
        <v>0</v>
      </c>
      <c r="I87" s="182">
        <f>IF('ИД Свод'!H96='Методика оценки'!$H$369,'Методика оценки'!$E$369,IF('ИД Свод'!H96='Методика оценки'!$H$370,'Методика оценки'!$E$370,'Методика оценки'!$E$369))</f>
        <v>0</v>
      </c>
      <c r="J87" s="182">
        <f>IF('ИД Свод'!I96='Методика оценки'!$H$369,'Методика оценки'!$E$369,IF('ИД Свод'!I96='Методика оценки'!$H$370,'Методика оценки'!$E$370,'Методика оценки'!$E$369))</f>
        <v>0</v>
      </c>
      <c r="K87" s="182">
        <f>IF('ИД Свод'!J96='Методика оценки'!$H$369,'Методика оценки'!$E$369,IF('ИД Свод'!J96='Методика оценки'!$H$370,'Методика оценки'!$E$370,'Методика оценки'!$E$369))</f>
        <v>0</v>
      </c>
      <c r="L87" s="182">
        <f>IF('ИД Свод'!K96='Методика оценки'!$H$369,'Методика оценки'!$E$369,IF('ИД Свод'!K96='Методика оценки'!$H$370,'Методика оценки'!$E$370,'Методика оценки'!$E$369))</f>
        <v>50</v>
      </c>
    </row>
    <row r="88" spans="1:12" hidden="1" outlineLevel="1">
      <c r="A88" s="65"/>
      <c r="B88" s="111" t="str">
        <f>'Методика оценки'!A371</f>
        <v>К6.5.</v>
      </c>
      <c r="C88" s="86" t="str">
        <f>'Методика оценки'!C371</f>
        <v>Наличие на официальном сайте отчета о результатах самообследования ДОО</v>
      </c>
      <c r="D88" s="123">
        <f>'Методика оценки'!D371</f>
        <v>0.1</v>
      </c>
      <c r="E88" s="118">
        <f>(IF('ИД Свод'!D97='Методика оценки'!$H$372,'Методика оценки'!$E4372,IF('ИД Свод'!D97='Методика оценки'!$H$373,'Методика оценки'!$E$373,'Методика оценки'!$E$372)))*$D$88</f>
        <v>0</v>
      </c>
      <c r="F88" s="118">
        <f>(IF('ИД Свод'!E97='Методика оценки'!$H$372,'Методика оценки'!$E4372,IF('ИД Свод'!E97='Методика оценки'!$H$373,'Методика оценки'!$E$373,'Методика оценки'!$E$372)))*$D$88</f>
        <v>0</v>
      </c>
      <c r="G88" s="118">
        <f>(IF('ИД Свод'!F97='Методика оценки'!$H$372,'Методика оценки'!$E4372,IF('ИД Свод'!F97='Методика оценки'!$H$373,'Методика оценки'!$E$373,'Методика оценки'!$E$372)))*$D$88</f>
        <v>0</v>
      </c>
      <c r="H88" s="118">
        <f>(IF('ИД Свод'!G97='Методика оценки'!$H$372,'Методика оценки'!$E4372,IF('ИД Свод'!G97='Методика оценки'!$H$373,'Методика оценки'!$E$373,'Методика оценки'!$E$372)))*$D$88</f>
        <v>0</v>
      </c>
      <c r="I88" s="118">
        <f>(IF('ИД Свод'!H97='Методика оценки'!$H$372,'Методика оценки'!$E4372,IF('ИД Свод'!H97='Методика оценки'!$H$373,'Методика оценки'!$E$373,'Методика оценки'!$E$372)))*$D$88</f>
        <v>0</v>
      </c>
      <c r="J88" s="118">
        <f>(IF('ИД Свод'!I97='Методика оценки'!$H$372,'Методика оценки'!$E4372,IF('ИД Свод'!I97='Методика оценки'!$H$373,'Методика оценки'!$E$373,'Методика оценки'!$E$372)))*$D$88</f>
        <v>0</v>
      </c>
      <c r="K88" s="118">
        <f>(IF('ИД Свод'!J97='Методика оценки'!$H$372,'Методика оценки'!$E4372,IF('ИД Свод'!J97='Методика оценки'!$H$373,'Методика оценки'!$E$373,'Методика оценки'!$E$372)))*$D$88</f>
        <v>0</v>
      </c>
      <c r="L88" s="118">
        <f>(IF('ИД Свод'!K97='Методика оценки'!$H$372,'Методика оценки'!$E4372,IF('ИД Свод'!K97='Методика оценки'!$H$373,'Методика оценки'!$E$373,'Методика оценки'!$E$372)))*$D$88</f>
        <v>0</v>
      </c>
    </row>
    <row r="89" spans="1:12" ht="30" hidden="1" outlineLevel="1">
      <c r="A89" s="65"/>
      <c r="B89" s="111" t="str">
        <f>'Методика оценки'!A374</f>
        <v>К6.6.</v>
      </c>
      <c r="C89" s="86" t="str">
        <f>'Методика оценки'!C374</f>
        <v>Наличие на официальном сайте информации о материально-техническом обеспечении образовательной деятельности в ДОО.</v>
      </c>
      <c r="D89" s="123">
        <f>'Методика оценки'!D374</f>
        <v>0.1</v>
      </c>
      <c r="E89" s="118">
        <f>(IF('ИД Свод'!D98='Методика оценки'!$H$375,'Методика оценки'!$E$375,IF('ИД Свод'!D98='Методика оценки'!$H$376,'Методика оценки'!$E$376,'Методика оценки'!$E4375)))*$D$89</f>
        <v>0</v>
      </c>
      <c r="F89" s="118">
        <f>(IF('ИД Свод'!E98='Методика оценки'!$H$375,'Методика оценки'!$E$375,IF('ИД Свод'!E98='Методика оценки'!$H$376,'Методика оценки'!$E$376,'Методика оценки'!$E4375)))*$D$89</f>
        <v>0</v>
      </c>
      <c r="G89" s="118">
        <f>(IF('ИД Свод'!F98='Методика оценки'!$H$375,'Методика оценки'!$E$375,IF('ИД Свод'!F98='Методика оценки'!$H$376,'Методика оценки'!$E$376,'Методика оценки'!$E4375)))*$D$89</f>
        <v>0</v>
      </c>
      <c r="H89" s="118">
        <f>(IF('ИД Свод'!G98='Методика оценки'!$H$375,'Методика оценки'!$E$375,IF('ИД Свод'!G98='Методика оценки'!$H$376,'Методика оценки'!$E$376,'Методика оценки'!$E4375)))*$D$89</f>
        <v>0</v>
      </c>
      <c r="I89" s="118">
        <f>(IF('ИД Свод'!H98='Методика оценки'!$H$375,'Методика оценки'!$E$375,IF('ИД Свод'!H98='Методика оценки'!$H$376,'Методика оценки'!$E$376,'Методика оценки'!$E4375)))*$D$89</f>
        <v>0</v>
      </c>
      <c r="J89" s="118">
        <f>(IF('ИД Свод'!I98='Методика оценки'!$H$375,'Методика оценки'!$E$375,IF('ИД Свод'!I98='Методика оценки'!$H$376,'Методика оценки'!$E$376,'Методика оценки'!$E4375)))*$D$89</f>
        <v>0</v>
      </c>
      <c r="K89" s="118">
        <f>(IF('ИД Свод'!J98='Методика оценки'!$H$375,'Методика оценки'!$E$375,IF('ИД Свод'!J98='Методика оценки'!$H$376,'Методика оценки'!$E$376,'Методика оценки'!$E4375)))*$D$89</f>
        <v>0</v>
      </c>
      <c r="L89" s="118">
        <f>(IF('ИД Свод'!K98='Методика оценки'!$H$375,'Методика оценки'!$E$375,IF('ИД Свод'!K98='Методика оценки'!$H$376,'Методика оценки'!$E$376,'Методика оценки'!$E4375)))*$D$89</f>
        <v>0</v>
      </c>
    </row>
    <row r="90" spans="1:12" ht="30" hidden="1" outlineLevel="1">
      <c r="A90" s="65"/>
      <c r="B90" s="111" t="str">
        <f>'Методика оценки'!A377</f>
        <v>К6.7.</v>
      </c>
      <c r="C90" s="86" t="str">
        <f>'Методика оценки'!C377</f>
        <v>Наличие на официальном сайте ДОО данных об образовательной программе и методических материалах.</v>
      </c>
      <c r="D90" s="123">
        <f>'Методика оценки'!D377</f>
        <v>0.1</v>
      </c>
      <c r="E90" s="118">
        <f t="shared" ref="E90:L90" si="9">SUM(E91:E93)*$D$90</f>
        <v>3.33</v>
      </c>
      <c r="F90" s="118">
        <f t="shared" si="9"/>
        <v>3.33</v>
      </c>
      <c r="G90" s="118">
        <f t="shared" si="9"/>
        <v>3.33</v>
      </c>
      <c r="H90" s="118">
        <f t="shared" si="9"/>
        <v>3.33</v>
      </c>
      <c r="I90" s="118">
        <f t="shared" si="9"/>
        <v>0</v>
      </c>
      <c r="J90" s="118">
        <f t="shared" si="9"/>
        <v>9.99</v>
      </c>
      <c r="K90" s="118">
        <f t="shared" si="9"/>
        <v>0</v>
      </c>
      <c r="L90" s="118">
        <f t="shared" si="9"/>
        <v>9.99</v>
      </c>
    </row>
    <row r="91" spans="1:12" hidden="1" outlineLevel="1">
      <c r="A91" s="66"/>
      <c r="B91" s="112" t="str">
        <f>'Методика оценки'!A378</f>
        <v>К6.7.1.</v>
      </c>
      <c r="C91" s="113" t="str">
        <f>'Методика оценки'!K378</f>
        <v>образовательную программу ДОО</v>
      </c>
      <c r="D91" s="124"/>
      <c r="E91" s="182">
        <f>IF('ИД Свод'!D100='Методика оценки'!$H$379,'Методика оценки'!$E$379,IF('ИД Свод'!D100='Методика оценки'!$H$380,'Методика оценки'!$E$380,'Методика оценки'!$E$379))</f>
        <v>0</v>
      </c>
      <c r="F91" s="182">
        <f>IF('ИД Свод'!E100='Методика оценки'!$H$379,'Методика оценки'!$E$379,IF('ИД Свод'!E100='Методика оценки'!$H$380,'Методика оценки'!$E$380,'Методика оценки'!$E$379))</f>
        <v>0</v>
      </c>
      <c r="G91" s="182">
        <f>IF('ИД Свод'!F100='Методика оценки'!$H$379,'Методика оценки'!$E$379,IF('ИД Свод'!F100='Методика оценки'!$H$380,'Методика оценки'!$E$380,'Методика оценки'!$E$379))</f>
        <v>0</v>
      </c>
      <c r="H91" s="182">
        <f>IF('ИД Свод'!G100='Методика оценки'!$H$379,'Методика оценки'!$E$379,IF('ИД Свод'!G100='Методика оценки'!$H$380,'Методика оценки'!$E$380,'Методика оценки'!$E$379))</f>
        <v>0</v>
      </c>
      <c r="I91" s="182">
        <f>IF('ИД Свод'!H100='Методика оценки'!$H$379,'Методика оценки'!$E$379,IF('ИД Свод'!H100='Методика оценки'!$H$380,'Методика оценки'!$E$380,'Методика оценки'!$E$379))</f>
        <v>0</v>
      </c>
      <c r="J91" s="182">
        <f>IF('ИД Свод'!I100='Методика оценки'!$H$379,'Методика оценки'!$E$379,IF('ИД Свод'!I100='Методика оценки'!$H$380,'Методика оценки'!$E$380,'Методика оценки'!$E$379))</f>
        <v>33.299999999999997</v>
      </c>
      <c r="K91" s="182">
        <f>IF('ИД Свод'!J100='Методика оценки'!$H$379,'Методика оценки'!$E$379,IF('ИД Свод'!J100='Методика оценки'!$H$380,'Методика оценки'!$E$380,'Методика оценки'!$E$379))</f>
        <v>0</v>
      </c>
      <c r="L91" s="182">
        <f>IF('ИД Свод'!K100='Методика оценки'!$H$379,'Методика оценки'!$E$379,IF('ИД Свод'!K100='Методика оценки'!$H$380,'Методика оценки'!$E$380,'Методика оценки'!$E$379))</f>
        <v>33.299999999999997</v>
      </c>
    </row>
    <row r="92" spans="1:12" hidden="1" outlineLevel="1">
      <c r="A92" s="66"/>
      <c r="B92" s="112" t="str">
        <f>'Методика оценки'!A381</f>
        <v>К6.7.2.</v>
      </c>
      <c r="C92" s="113" t="str">
        <f>'Методика оценки'!K381</f>
        <v>календарный учебный график ДОО</v>
      </c>
      <c r="D92" s="124"/>
      <c r="E92" s="182">
        <f>IF('ИД Свод'!D101='Методика оценки'!$H$382,'Методика оценки'!$E$382,IF('ИД Свод'!D101='Методика оценки'!$H$383,'Методика оценки'!$E$383,'Методика оценки'!$E$382))</f>
        <v>33.299999999999997</v>
      </c>
      <c r="F92" s="182">
        <f>IF('ИД Свод'!E101='Методика оценки'!$H$382,'Методика оценки'!$E$382,IF('ИД Свод'!E101='Методика оценки'!$H$383,'Методика оценки'!$E$383,'Методика оценки'!$E$382))</f>
        <v>33.299999999999997</v>
      </c>
      <c r="G92" s="182">
        <f>IF('ИД Свод'!F101='Методика оценки'!$H$382,'Методика оценки'!$E$382,IF('ИД Свод'!F101='Методика оценки'!$H$383,'Методика оценки'!$E$383,'Методика оценки'!$E$382))</f>
        <v>33.299999999999997</v>
      </c>
      <c r="H92" s="182">
        <f>IF('ИД Свод'!G101='Методика оценки'!$H$382,'Методика оценки'!$E$382,IF('ИД Свод'!G101='Методика оценки'!$H$383,'Методика оценки'!$E$383,'Методика оценки'!$E$382))</f>
        <v>0</v>
      </c>
      <c r="I92" s="182">
        <f>IF('ИД Свод'!H101='Методика оценки'!$H$382,'Методика оценки'!$E$382,IF('ИД Свод'!H101='Методика оценки'!$H$383,'Методика оценки'!$E$383,'Методика оценки'!$E$382))</f>
        <v>0</v>
      </c>
      <c r="J92" s="182">
        <f>IF('ИД Свод'!I101='Методика оценки'!$H$382,'Методика оценки'!$E$382,IF('ИД Свод'!I101='Методика оценки'!$H$383,'Методика оценки'!$E$383,'Методика оценки'!$E$382))</f>
        <v>33.299999999999997</v>
      </c>
      <c r="K92" s="182">
        <f>IF('ИД Свод'!J101='Методика оценки'!$H$382,'Методика оценки'!$E$382,IF('ИД Свод'!J101='Методика оценки'!$H$383,'Методика оценки'!$E$383,'Методика оценки'!$E$382))</f>
        <v>0</v>
      </c>
      <c r="L92" s="182">
        <f>IF('ИД Свод'!K101='Методика оценки'!$H$382,'Методика оценки'!$E$382,IF('ИД Свод'!K101='Методика оценки'!$H$383,'Методика оценки'!$E$383,'Методика оценки'!$E$382))</f>
        <v>33.299999999999997</v>
      </c>
    </row>
    <row r="93" spans="1:12" hidden="1" outlineLevel="1">
      <c r="A93" s="66"/>
      <c r="B93" s="112" t="str">
        <f>'Методика оценки'!A384</f>
        <v>К6.7.3.</v>
      </c>
      <c r="C93" s="113" t="str">
        <f>'Методика оценки'!K384</f>
        <v>методические материалы ДОО</v>
      </c>
      <c r="D93" s="124"/>
      <c r="E93" s="182">
        <f>IF('ИД Свод'!D102='Методика оценки'!$H$385,'Методика оценки'!$E$385,IF('ИД Свод'!D102='Методика оценки'!$H$386,'Методика оценки'!$E$386,'Методика оценки'!$E$385))</f>
        <v>0</v>
      </c>
      <c r="F93" s="182">
        <f>IF('ИД Свод'!E102='Методика оценки'!$H$385,'Методика оценки'!$E$385,IF('ИД Свод'!E102='Методика оценки'!$H$386,'Методика оценки'!$E$386,'Методика оценки'!$E$385))</f>
        <v>0</v>
      </c>
      <c r="G93" s="182">
        <f>IF('ИД Свод'!F102='Методика оценки'!$H$385,'Методика оценки'!$E$385,IF('ИД Свод'!F102='Методика оценки'!$H$386,'Методика оценки'!$E$386,'Методика оценки'!$E$385))</f>
        <v>0</v>
      </c>
      <c r="H93" s="182">
        <f>IF('ИД Свод'!G102='Методика оценки'!$H$385,'Методика оценки'!$E$385,IF('ИД Свод'!G102='Методика оценки'!$H$386,'Методика оценки'!$E$386,'Методика оценки'!$E$385))</f>
        <v>33.299999999999997</v>
      </c>
      <c r="I93" s="182">
        <f>IF('ИД Свод'!H102='Методика оценки'!$H$385,'Методика оценки'!$E$385,IF('ИД Свод'!H102='Методика оценки'!$H$386,'Методика оценки'!$E$386,'Методика оценки'!$E$385))</f>
        <v>0</v>
      </c>
      <c r="J93" s="182">
        <f>IF('ИД Свод'!I102='Методика оценки'!$H$385,'Методика оценки'!$E$385,IF('ИД Свод'!I102='Методика оценки'!$H$386,'Методика оценки'!$E$386,'Методика оценки'!$E$385))</f>
        <v>33.299999999999997</v>
      </c>
      <c r="K93" s="182">
        <f>IF('ИД Свод'!J102='Методика оценки'!$H$385,'Методика оценки'!$E$385,IF('ИД Свод'!J102='Методика оценки'!$H$386,'Методика оценки'!$E$386,'Методика оценки'!$E$385))</f>
        <v>0</v>
      </c>
      <c r="L93" s="182">
        <f>IF('ИД Свод'!K102='Методика оценки'!$H$385,'Методика оценки'!$E$385,IF('ИД Свод'!K102='Методика оценки'!$H$386,'Методика оценки'!$E$386,'Методика оценки'!$E$385))</f>
        <v>33.299999999999997</v>
      </c>
    </row>
    <row r="94" spans="1:12" ht="30" hidden="1" outlineLevel="1">
      <c r="A94" s="65"/>
      <c r="B94" s="111" t="str">
        <f>'Методика оценки'!A387</f>
        <v>К6.8.</v>
      </c>
      <c r="C94" s="86" t="str">
        <f>'Методика оценки'!C387</f>
        <v>Наличие на официальном сайте информации о предписаниях надзорных органов, отчетов об исполнении таких предписаний.</v>
      </c>
      <c r="D94" s="123">
        <f>'Методика оценки'!D387</f>
        <v>0.1</v>
      </c>
      <c r="E94" s="118">
        <f>(IF('ИД Свод'!D103='Методика оценки'!$H$388,'Методика оценки'!$E$388,IF('ИД Свод'!D103='Методика оценки'!$H$389,'Методика оценки'!$E$389,'Методика оценки'!$E$388)))*$D$94</f>
        <v>0</v>
      </c>
      <c r="F94" s="118">
        <f>(IF('ИД Свод'!E103='Методика оценки'!$H$388,'Методика оценки'!$E$388,IF('ИД Свод'!E103='Методика оценки'!$H$389,'Методика оценки'!$E$389,'Методика оценки'!$E$388)))*$D$94</f>
        <v>0</v>
      </c>
      <c r="G94" s="118">
        <f>(IF('ИД Свод'!F103='Методика оценки'!$H$388,'Методика оценки'!$E$388,IF('ИД Свод'!F103='Методика оценки'!$H$389,'Методика оценки'!$E$389,'Методика оценки'!$E$388)))*$D$94</f>
        <v>0</v>
      </c>
      <c r="H94" s="118">
        <f>(IF('ИД Свод'!G103='Методика оценки'!$H$388,'Методика оценки'!$E$388,IF('ИД Свод'!G103='Методика оценки'!$H$389,'Методика оценки'!$E$389,'Методика оценки'!$E$388)))*$D$94</f>
        <v>0</v>
      </c>
      <c r="I94" s="118">
        <f>(IF('ИД Свод'!H103='Методика оценки'!$H$388,'Методика оценки'!$E$388,IF('ИД Свод'!H103='Методика оценки'!$H$389,'Методика оценки'!$E$389,'Методика оценки'!$E$388)))*$D$94</f>
        <v>0</v>
      </c>
      <c r="J94" s="118">
        <f>(IF('ИД Свод'!I103='Методика оценки'!$H$388,'Методика оценки'!$E$388,IF('ИД Свод'!I103='Методика оценки'!$H$389,'Методика оценки'!$E$389,'Методика оценки'!$E$388)))*$D$94</f>
        <v>0</v>
      </c>
      <c r="K94" s="118">
        <f>(IF('ИД Свод'!J103='Методика оценки'!$H$388,'Методика оценки'!$E$388,IF('ИД Свод'!J103='Методика оценки'!$H$389,'Методика оценки'!$E$389,'Методика оценки'!$E$388)))*$D$94</f>
        <v>0</v>
      </c>
      <c r="L94" s="118">
        <f>(IF('ИД Свод'!K103='Методика оценки'!$H$388,'Методика оценки'!$E$388,IF('ИД Свод'!K103='Методика оценки'!$H$389,'Методика оценки'!$E$389,'Методика оценки'!$E$388)))*$D$94</f>
        <v>0</v>
      </c>
    </row>
    <row r="95" spans="1:12" ht="30" hidden="1" outlineLevel="1">
      <c r="A95" s="65"/>
      <c r="B95" s="111" t="str">
        <f>'Методика оценки'!A390</f>
        <v>К6.9.</v>
      </c>
      <c r="C95" s="86" t="str">
        <f>'Методика оценки'!C390</f>
        <v>Наличие на официальном сайте ДОО электронной формы обратной связи (для отправки жалоб, предложений и пр.)</v>
      </c>
      <c r="D95" s="123">
        <f>'Методика оценки'!D390</f>
        <v>0.1</v>
      </c>
      <c r="E95" s="118">
        <f>(IF('ИД Свод'!D104='Методика оценки'!$H$391,'Методика оценки'!$E$391,IF('ИД Свод'!D104='Методика оценки'!$H$392,'Методика оценки'!$E$392,'Методика оценки'!$E$391)))*$D$95</f>
        <v>10</v>
      </c>
      <c r="F95" s="118">
        <f>(IF('ИД Свод'!E104='Методика оценки'!$H$391,'Методика оценки'!$E$391,IF('ИД Свод'!E104='Методика оценки'!$H$392,'Методика оценки'!$E$392,'Методика оценки'!$E$391)))*$D$95</f>
        <v>10</v>
      </c>
      <c r="G95" s="118">
        <f>(IF('ИД Свод'!F104='Методика оценки'!$H$391,'Методика оценки'!$E$391,IF('ИД Свод'!F104='Методика оценки'!$H$392,'Методика оценки'!$E$392,'Методика оценки'!$E$391)))*$D$95</f>
        <v>10</v>
      </c>
      <c r="H95" s="118">
        <f>(IF('ИД Свод'!G104='Методика оценки'!$H$391,'Методика оценки'!$E$391,IF('ИД Свод'!G104='Методика оценки'!$H$392,'Методика оценки'!$E$392,'Методика оценки'!$E$391)))*$D$95</f>
        <v>10</v>
      </c>
      <c r="I95" s="118">
        <f>(IF('ИД Свод'!H104='Методика оценки'!$H$391,'Методика оценки'!$E$391,IF('ИД Свод'!H104='Методика оценки'!$H$392,'Методика оценки'!$E$392,'Методика оценки'!$E$391)))*$D$95</f>
        <v>0</v>
      </c>
      <c r="J95" s="118">
        <f>(IF('ИД Свод'!I104='Методика оценки'!$H$391,'Методика оценки'!$E$391,IF('ИД Свод'!I104='Методика оценки'!$H$392,'Методика оценки'!$E$392,'Методика оценки'!$E$391)))*$D$95</f>
        <v>10</v>
      </c>
      <c r="K95" s="118">
        <f>(IF('ИД Свод'!J104='Методика оценки'!$H$391,'Методика оценки'!$E$391,IF('ИД Свод'!J104='Методика оценки'!$H$392,'Методика оценки'!$E$392,'Методика оценки'!$E$391)))*$D$95</f>
        <v>0</v>
      </c>
      <c r="L95" s="118">
        <f>(IF('ИД Свод'!K104='Методика оценки'!$H$391,'Методика оценки'!$E$391,IF('ИД Свод'!K104='Методика оценки'!$H$392,'Методика оценки'!$E$392,'Методика оценки'!$E$391)))*$D$95</f>
        <v>10</v>
      </c>
    </row>
    <row r="96" spans="1:12" hidden="1" outlineLevel="1">
      <c r="A96" s="65"/>
      <c r="B96" s="111" t="str">
        <f>'Методика оценки'!A393</f>
        <v>К6.10.</v>
      </c>
      <c r="C96" s="86" t="str">
        <f>'Методика оценки'!C393</f>
        <v xml:space="preserve">Наличие в открытом доступе ежегодного публичного доклада ДОО </v>
      </c>
      <c r="D96" s="123">
        <f>'Методика оценки'!D393</f>
        <v>0.1</v>
      </c>
      <c r="E96" s="118">
        <f>(IF('ИД Свод'!D105='Методика оценки'!$H$394,'Методика оценки'!$E$394,IF('ИД Свод'!D105='Методика оценки'!$H$395,'Методика оценки'!$E$395,'Методика оценки'!$E$394)))*$D$96</f>
        <v>0</v>
      </c>
      <c r="F96" s="118">
        <f>(IF('ИД Свод'!E105='Методика оценки'!$H$394,'Методика оценки'!$E$394,IF('ИД Свод'!E105='Методика оценки'!$H$395,'Методика оценки'!$E$395,'Методика оценки'!$E$394)))*$D$96</f>
        <v>0</v>
      </c>
      <c r="G96" s="118">
        <f>(IF('ИД Свод'!F105='Методика оценки'!$H$394,'Методика оценки'!$E$394,IF('ИД Свод'!F105='Методика оценки'!$H$395,'Методика оценки'!$E$395,'Методика оценки'!$E$394)))*$D$96</f>
        <v>0</v>
      </c>
      <c r="H96" s="118">
        <f>(IF('ИД Свод'!G105='Методика оценки'!$H$394,'Методика оценки'!$E$394,IF('ИД Свод'!G105='Методика оценки'!$H$395,'Методика оценки'!$E$395,'Методика оценки'!$E$394)))*$D$96</f>
        <v>0</v>
      </c>
      <c r="I96" s="118">
        <f>(IF('ИД Свод'!H105='Методика оценки'!$H$394,'Методика оценки'!$E$394,IF('ИД Свод'!H105='Методика оценки'!$H$395,'Методика оценки'!$E$395,'Методика оценки'!$E$394)))*$D$96</f>
        <v>0</v>
      </c>
      <c r="J96" s="118">
        <f>(IF('ИД Свод'!I105='Методика оценки'!$H$394,'Методика оценки'!$E$394,IF('ИД Свод'!I105='Методика оценки'!$H$395,'Методика оценки'!$E$395,'Методика оценки'!$E$394)))*$D$96</f>
        <v>10</v>
      </c>
      <c r="K96" s="118">
        <f>(IF('ИД Свод'!J105='Методика оценки'!$H$394,'Методика оценки'!$E$394,IF('ИД Свод'!J105='Методика оценки'!$H$395,'Методика оценки'!$E$395,'Методика оценки'!$E$394)))*$D$96</f>
        <v>0</v>
      </c>
      <c r="L96" s="118">
        <f>(IF('ИД Свод'!K105='Методика оценки'!$H$394,'Методика оценки'!$E$394,IF('ИД Свод'!K105='Методика оценки'!$H$395,'Методика оценки'!$E$395,'Методика оценки'!$E$394)))*$D$96</f>
        <v>10</v>
      </c>
    </row>
    <row r="97" spans="1:12" hidden="1" outlineLevel="1">
      <c r="A97" s="65"/>
      <c r="B97" s="111" t="str">
        <f>'Методика оценки'!A396</f>
        <v>К6.11.</v>
      </c>
      <c r="C97" s="86" t="str">
        <f>'Методика оценки'!C396</f>
        <v>Количество используемых дополнительных форм информирования родителей</v>
      </c>
      <c r="D97" s="123">
        <f>'Методика оценки'!D396</f>
        <v>0.1</v>
      </c>
      <c r="E97" s="118">
        <f>(IF('ИД Свод'!D106&lt;='Методика оценки'!$J$397,'Методика оценки'!$E$397,IF('Методика оценки'!$H$398&lt;='ИД Свод'!D106&lt;='Методика оценки'!$J$398,'Методика оценки'!$E$398,IF('ИД Свод'!D106&gt;='Методика оценки'!$H$399,'Методика оценки'!$E$399,'Методика оценки'!$E$398))))*$D$97</f>
        <v>10</v>
      </c>
      <c r="F97" s="118">
        <f>(IF('ИД Свод'!E106&lt;='Методика оценки'!$J$397,'Методика оценки'!$E$397,IF('Методика оценки'!$H$398&lt;='ИД Свод'!E106&lt;='Методика оценки'!$J$398,'Методика оценки'!$E$398,IF('ИД Свод'!E106&gt;='Методика оценки'!$H$399,'Методика оценки'!$E$399,'Методика оценки'!$E$398))))*$D$97</f>
        <v>10</v>
      </c>
      <c r="G97" s="118">
        <f>(IF('ИД Свод'!F106&lt;='Методика оценки'!$J$397,'Методика оценки'!$E$397,IF('Методика оценки'!$H$398&lt;='ИД Свод'!F106&lt;='Методика оценки'!$J$398,'Методика оценки'!$E$398,IF('ИД Свод'!F106&gt;='Методика оценки'!$H$399,'Методика оценки'!$E$399,'Методика оценки'!$E$398))))*$D$97</f>
        <v>10</v>
      </c>
      <c r="H97" s="118">
        <f>(IF('ИД Свод'!G106&lt;='Методика оценки'!$J$397,'Методика оценки'!$E$397,IF('Методика оценки'!$H$398&lt;='ИД Свод'!G106&lt;='Методика оценки'!$J$398,'Методика оценки'!$E$398,IF('ИД Свод'!G106&gt;='Методика оценки'!$H$399,'Методика оценки'!$E$399,'Методика оценки'!$E$398))))*$D$97</f>
        <v>10</v>
      </c>
      <c r="I97" s="118">
        <f>(IF('ИД Свод'!H106&lt;='Методика оценки'!$J$397,'Методика оценки'!$E$397,IF('Методика оценки'!$H$398&lt;='ИД Свод'!H106&lt;='Методика оценки'!$J$398,'Методика оценки'!$E$398,IF('ИД Свод'!H106&gt;='Методика оценки'!$H$399,'Методика оценки'!$E$399,'Методика оценки'!$E$398))))*$D$97</f>
        <v>0</v>
      </c>
      <c r="J97" s="118">
        <f>(IF('ИД Свод'!I106&lt;='Методика оценки'!$J$397,'Методика оценки'!$E$397,IF('Методика оценки'!$H$398&lt;='ИД Свод'!I106&lt;='Методика оценки'!$J$398,'Методика оценки'!$E$398,IF('ИД Свод'!I106&gt;='Методика оценки'!$H$399,'Методика оценки'!$E$399,'Методика оценки'!$E$398))))*$D$97</f>
        <v>10</v>
      </c>
      <c r="K97" s="118">
        <f>(IF('ИД Свод'!J106&lt;='Методика оценки'!$J$397,'Методика оценки'!$E$397,IF('Методика оценки'!$H$398&lt;='ИД Свод'!J106&lt;='Методика оценки'!$J$398,'Методика оценки'!$E$398,IF('ИД Свод'!J106&gt;='Методика оценки'!$H$399,'Методика оценки'!$E$399,'Методика оценки'!$E$398))))*$D$97</f>
        <v>10</v>
      </c>
      <c r="L97" s="118">
        <f>(IF('ИД Свод'!K106&lt;='Методика оценки'!$J$397,'Методика оценки'!$E$397,IF('Методика оценки'!$H$398&lt;='ИД Свод'!K106&lt;='Методика оценки'!$J$398,'Методика оценки'!$E$398,IF('ИД Свод'!K106&gt;='Методика оценки'!$H$399,'Методика оценки'!$E$399,'Методика оценки'!$E$398))))*$D$97</f>
        <v>10</v>
      </c>
    </row>
    <row r="98" spans="1:12" collapsed="1">
      <c r="A98" s="64"/>
      <c r="B98" s="106" t="str">
        <f>'Методика оценки'!A405</f>
        <v>К7</v>
      </c>
      <c r="C98" s="106" t="str">
        <f>'Методика оценки'!B405</f>
        <v>Группа критериев 7. Качество управления учреждением</v>
      </c>
      <c r="D98" s="122">
        <v>1</v>
      </c>
      <c r="E98" s="178">
        <f t="shared" ref="E98:L98" si="10">SUM(E99:E110)*$D$98</f>
        <v>53</v>
      </c>
      <c r="F98" s="178">
        <f t="shared" si="10"/>
        <v>54</v>
      </c>
      <c r="G98" s="178">
        <f t="shared" si="10"/>
        <v>54</v>
      </c>
      <c r="H98" s="178">
        <f t="shared" si="10"/>
        <v>79</v>
      </c>
      <c r="I98" s="178">
        <f t="shared" si="10"/>
        <v>44</v>
      </c>
      <c r="J98" s="178">
        <f t="shared" si="10"/>
        <v>40</v>
      </c>
      <c r="K98" s="178">
        <f t="shared" si="10"/>
        <v>40</v>
      </c>
      <c r="L98" s="178">
        <f t="shared" si="10"/>
        <v>54</v>
      </c>
    </row>
    <row r="99" spans="1:12" ht="30" hidden="1" outlineLevel="1">
      <c r="A99" s="65"/>
      <c r="B99" s="111" t="str">
        <f>'Методика оценки'!A406</f>
        <v>К7.1.</v>
      </c>
      <c r="C99" s="86" t="str">
        <f>'Методика оценки'!C406</f>
        <v>Наличие функционирующего в ДОО коллегиального органа управления с участием общественности</v>
      </c>
      <c r="D99" s="123">
        <f>'Методика оценки'!D406</f>
        <v>0.1</v>
      </c>
      <c r="E99" s="84">
        <f>(IF('ИД Свод'!D107='Методика оценки'!$H$407,'Методика оценки'!$E$407,IF('ИД Свод'!D107='Методика оценки'!$H$408,'Методика оценки'!$E$408,'Методика оценки'!$E$407)))*$D$99</f>
        <v>10</v>
      </c>
      <c r="F99" s="84">
        <f>(IF('ИД Свод'!E107='Методика оценки'!$H$407,'Методика оценки'!$E$407,IF('ИД Свод'!E107='Методика оценки'!$H$408,'Методика оценки'!$E$408,'Методика оценки'!$E$407)))*$D$99</f>
        <v>10</v>
      </c>
      <c r="G99" s="84">
        <f>(IF('ИД Свод'!F107='Методика оценки'!$H$407,'Методика оценки'!$E$407,IF('ИД Свод'!F107='Методика оценки'!$H$408,'Методика оценки'!$E$408,'Методика оценки'!$E$407)))*$D$99</f>
        <v>10</v>
      </c>
      <c r="H99" s="84">
        <f>(IF('ИД Свод'!G107='Методика оценки'!$H$407,'Методика оценки'!$E$407,IF('ИД Свод'!G107='Методика оценки'!$H$408,'Методика оценки'!$E$408,'Методика оценки'!$E$407)))*$D$99</f>
        <v>10</v>
      </c>
      <c r="I99" s="84">
        <f>(IF('ИД Свод'!H107='Методика оценки'!$H$407,'Методика оценки'!$E$407,IF('ИД Свод'!H107='Методика оценки'!$H$408,'Методика оценки'!$E$408,'Методика оценки'!$E$407)))*$D$99</f>
        <v>0</v>
      </c>
      <c r="J99" s="84">
        <f>(IF('ИД Свод'!I107='Методика оценки'!$H$407,'Методика оценки'!$E$407,IF('ИД Свод'!I107='Методика оценки'!$H$408,'Методика оценки'!$E$408,'Методика оценки'!$E$407)))*$D$99</f>
        <v>0</v>
      </c>
      <c r="K99" s="84">
        <f>(IF('ИД Свод'!J107='Методика оценки'!$H$407,'Методика оценки'!$E$407,IF('ИД Свод'!J107='Методика оценки'!$H$408,'Методика оценки'!$E$408,'Методика оценки'!$E$407)))*$D$99</f>
        <v>0</v>
      </c>
      <c r="L99" s="84">
        <f>(IF('ИД Свод'!K107='Методика оценки'!$H$407,'Методика оценки'!$E$407,IF('ИД Свод'!K107='Методика оценки'!$H$408,'Методика оценки'!$E$408,'Методика оценки'!$E$407)))*$D$99</f>
        <v>10</v>
      </c>
    </row>
    <row r="100" spans="1:12" hidden="1" outlineLevel="1">
      <c r="A100" s="65"/>
      <c r="B100" s="111" t="str">
        <f>'Методика оценки'!A409</f>
        <v>К7.2.</v>
      </c>
      <c r="C100" s="86" t="str">
        <f>'Методика оценки'!C409</f>
        <v>Наличие системы самообследования ДОО</v>
      </c>
      <c r="D100" s="123">
        <f>'Методика оценки'!D409</f>
        <v>0.1</v>
      </c>
      <c r="E100" s="84">
        <f>(IF('ИД Свод'!D108='Методика оценки'!$H$410,'Методика оценки'!$E$410,IF('ИД Свод'!D108='Методика оценки'!$H$411,'Методика оценки'!$E$411,'Методика оценки'!$E$410)))*$D$100</f>
        <v>0</v>
      </c>
      <c r="F100" s="84">
        <f>(IF('ИД Свод'!E108='Методика оценки'!$H$410,'Методика оценки'!$E$410,IF('ИД Свод'!E108='Методика оценки'!$H$411,'Методика оценки'!$E$411,'Методика оценки'!$E$410)))*$D$100</f>
        <v>0</v>
      </c>
      <c r="G100" s="84">
        <f>(IF('ИД Свод'!F108='Методика оценки'!$H$410,'Методика оценки'!$E$410,IF('ИД Свод'!F108='Методика оценки'!$H$411,'Методика оценки'!$E$411,'Методика оценки'!$E$410)))*$D$100</f>
        <v>0</v>
      </c>
      <c r="H100" s="84">
        <f>(IF('ИД Свод'!G108='Методика оценки'!$H$410,'Методика оценки'!$E$410,IF('ИД Свод'!G108='Методика оценки'!$H$411,'Методика оценки'!$E$411,'Методика оценки'!$E$410)))*$D$100</f>
        <v>10</v>
      </c>
      <c r="I100" s="84">
        <f>(IF('ИД Свод'!H108='Методика оценки'!$H$410,'Методика оценки'!$E$410,IF('ИД Свод'!H108='Методика оценки'!$H$411,'Методика оценки'!$E$411,'Методика оценки'!$E$410)))*$D$100</f>
        <v>0</v>
      </c>
      <c r="J100" s="84">
        <f>(IF('ИД Свод'!I108='Методика оценки'!$H$410,'Методика оценки'!$E$410,IF('ИД Свод'!I108='Методика оценки'!$H$411,'Методика оценки'!$E$411,'Методика оценки'!$E$410)))*$D$100</f>
        <v>10</v>
      </c>
      <c r="K100" s="84">
        <f>(IF('ИД Свод'!J108='Методика оценки'!$H$410,'Методика оценки'!$E$410,IF('ИД Свод'!J108='Методика оценки'!$H$411,'Методика оценки'!$E$411,'Методика оценки'!$E$410)))*$D$100</f>
        <v>0</v>
      </c>
      <c r="L100" s="84">
        <f>(IF('ИД Свод'!K108='Методика оценки'!$H$410,'Методика оценки'!$E$410,IF('ИД Свод'!K108='Методика оценки'!$H$411,'Методика оценки'!$E$411,'Методика оценки'!$E$410)))*$D$100</f>
        <v>0</v>
      </c>
    </row>
    <row r="101" spans="1:12" hidden="1" outlineLevel="1">
      <c r="A101" s="65"/>
      <c r="B101" s="111" t="str">
        <f>'Методика оценки'!A412</f>
        <v>К7.3.</v>
      </c>
      <c r="C101" s="86" t="str">
        <f>'Методика оценки'!C412</f>
        <v>Наличие долгосрочной программы развития ДОО (от 3 до 5 лет)</v>
      </c>
      <c r="D101" s="123">
        <f>'Методика оценки'!D412</f>
        <v>0.05</v>
      </c>
      <c r="E101" s="84">
        <f>(IF('ИД Свод'!D109='Методика оценки'!$H$413,'Методика оценки'!$E$413,IF('ИД Свод'!D109='Методика оценки'!$H$414,'Методика оценки'!$E$414,'Методика оценки'!$E$413)))*$D$101</f>
        <v>0</v>
      </c>
      <c r="F101" s="84">
        <f>(IF('ИД Свод'!E109='Методика оценки'!$H$413,'Методика оценки'!$E$413,IF('ИД Свод'!E109='Методика оценки'!$H$414,'Методика оценки'!$E$414,'Методика оценки'!$E$413)))*$D$101</f>
        <v>0</v>
      </c>
      <c r="G101" s="84">
        <f>(IF('ИД Свод'!F109='Методика оценки'!$H$413,'Методика оценки'!$E$413,IF('ИД Свод'!F109='Методика оценки'!$H$414,'Методика оценки'!$E$414,'Методика оценки'!$E$413)))*$D$101</f>
        <v>0</v>
      </c>
      <c r="H101" s="84">
        <f>(IF('ИД Свод'!G109='Методика оценки'!$H$413,'Методика оценки'!$E$413,IF('ИД Свод'!G109='Методика оценки'!$H$414,'Методика оценки'!$E$414,'Методика оценки'!$E$413)))*$D$101</f>
        <v>5</v>
      </c>
      <c r="I101" s="84">
        <f>(IF('ИД Свод'!H109='Методика оценки'!$H$413,'Методика оценки'!$E$413,IF('ИД Свод'!H109='Методика оценки'!$H$414,'Методика оценки'!$E$414,'Методика оценки'!$E$413)))*$D$101</f>
        <v>0</v>
      </c>
      <c r="J101" s="84">
        <f>(IF('ИД Свод'!I109='Методика оценки'!$H$413,'Методика оценки'!$E$413,IF('ИД Свод'!I109='Методика оценки'!$H$414,'Методика оценки'!$E$414,'Методика оценки'!$E$413)))*$D$101</f>
        <v>5</v>
      </c>
      <c r="K101" s="84">
        <f>(IF('ИД Свод'!J109='Методика оценки'!$H$413,'Методика оценки'!$E$413,IF('ИД Свод'!J109='Методика оценки'!$H$414,'Методика оценки'!$E$414,'Методика оценки'!$E$413)))*$D$101</f>
        <v>0</v>
      </c>
      <c r="L101" s="84">
        <f>(IF('ИД Свод'!K109='Методика оценки'!$H$413,'Методика оценки'!$E$413,IF('ИД Свод'!K109='Методика оценки'!$H$414,'Методика оценки'!$E$414,'Методика оценки'!$E$413)))*$D$101</f>
        <v>5</v>
      </c>
    </row>
    <row r="102" spans="1:12" ht="30" hidden="1" outlineLevel="1">
      <c r="A102" s="65"/>
      <c r="B102" s="111" t="str">
        <f>'Методика оценки'!A415</f>
        <v>К7.4.</v>
      </c>
      <c r="C102" s="86" t="str">
        <f>'Методика оценки'!C415</f>
        <v>Является ли ДОО экспериментальной площадкой федерального, регионального или муниципального уровня</v>
      </c>
      <c r="D102" s="123">
        <f>'Методика оценки'!D415</f>
        <v>0.05</v>
      </c>
      <c r="E102" s="84">
        <f>(IF('ИД Свод'!D110='Методика оценки'!$H$416,'Методика оценки'!$E$416,IF('ИД Свод'!D110='Методика оценки'!$H$417,'Методика оценки'!$E$417,IF('ИД Свод'!D110='Методика оценки'!$H$418,'Методика оценки'!$E$418,'Методика оценки'!$E$419))))*$D$102</f>
        <v>0</v>
      </c>
      <c r="F102" s="84">
        <f>(IF('ИД Свод'!E110='Методика оценки'!$H$416,'Методика оценки'!$E$416,IF('ИД Свод'!E110='Методика оценки'!$H$417,'Методика оценки'!$E$417,IF('ИД Свод'!E110='Методика оценки'!$H$418,'Методика оценки'!$E$418,'Методика оценки'!$E$419))))*$D$102</f>
        <v>0</v>
      </c>
      <c r="G102" s="84">
        <f>(IF('ИД Свод'!F110='Методика оценки'!$H$416,'Методика оценки'!$E$416,IF('ИД Свод'!F110='Методика оценки'!$H$417,'Методика оценки'!$E$417,IF('ИД Свод'!F110='Методика оценки'!$H$418,'Методика оценки'!$E$418,'Методика оценки'!$E$419))))*$D$102</f>
        <v>0</v>
      </c>
      <c r="H102" s="84">
        <f>(IF('ИД Свод'!G110='Методика оценки'!$H$416,'Методика оценки'!$E$416,IF('ИД Свод'!G110='Методика оценки'!$H$417,'Методика оценки'!$E$417,IF('ИД Свод'!G110='Методика оценки'!$H$418,'Методика оценки'!$E$418,'Методика оценки'!$E$419))))*$D$102</f>
        <v>0</v>
      </c>
      <c r="I102" s="84">
        <f>(IF('ИД Свод'!H110='Методика оценки'!$H$416,'Методика оценки'!$E$416,IF('ИД Свод'!H110='Методика оценки'!$H$417,'Методика оценки'!$E$417,IF('ИД Свод'!H110='Методика оценки'!$H$418,'Методика оценки'!$E$418,'Методика оценки'!$E$419))))*$D$102</f>
        <v>0</v>
      </c>
      <c r="J102" s="84">
        <f>(IF('ИД Свод'!I110='Методика оценки'!$H$416,'Методика оценки'!$E$416,IF('ИД Свод'!I110='Методика оценки'!$H$417,'Методика оценки'!$E$417,IF('ИД Свод'!I110='Методика оценки'!$H$418,'Методика оценки'!$E$418,'Методика оценки'!$E$419))))*$D$102</f>
        <v>0</v>
      </c>
      <c r="K102" s="84">
        <f>(IF('ИД Свод'!J110='Методика оценки'!$H$416,'Методика оценки'!$E$416,IF('ИД Свод'!J110='Методика оценки'!$H$417,'Методика оценки'!$E$417,IF('ИД Свод'!J110='Методика оценки'!$H$418,'Методика оценки'!$E$418,'Методика оценки'!$E$419))))*$D$102</f>
        <v>0</v>
      </c>
      <c r="L102" s="84">
        <f>(IF('ИД Свод'!K110='Методика оценки'!$H$416,'Методика оценки'!$E$416,IF('ИД Свод'!K110='Методика оценки'!$H$417,'Методика оценки'!$E$417,IF('ИД Свод'!K110='Методика оценки'!$H$418,'Методика оценки'!$E$418,'Методика оценки'!$E$419))))*$D$102</f>
        <v>0</v>
      </c>
    </row>
    <row r="103" spans="1:12" ht="30" hidden="1" outlineLevel="1">
      <c r="A103" s="65"/>
      <c r="B103" s="111" t="str">
        <f>'Методика оценки'!A420</f>
        <v>К7.5.</v>
      </c>
      <c r="C103" s="86" t="str">
        <f>'Методика оценки'!C420</f>
        <v>Участие ДОО в конкурсах  федерального, регионального и муниципального уровня</v>
      </c>
      <c r="D103" s="123">
        <f>'Методика оценки'!D420</f>
        <v>0.05</v>
      </c>
      <c r="E103" s="84">
        <f>(IF('ИД Свод'!D111='Методика оценки'!$H$421,'Методика оценки'!$E$421,IF('ИД Свод'!D111='Методика оценки'!$H$422,'Методика оценки'!$E$422,IF('ИД Свод'!D111='Методика оценки'!$H$423,'Методика оценки'!$E$423,'Методика оценки'!$E$424))))*$D$103</f>
        <v>4</v>
      </c>
      <c r="F103" s="84">
        <f>(IF('ИД Свод'!E111='Методика оценки'!$H$421,'Методика оценки'!$E$421,IF('ИД Свод'!E111='Методика оценки'!$H$422,'Методика оценки'!$E$422,IF('ИД Свод'!E111='Методика оценки'!$H$423,'Методика оценки'!$E$423,'Методика оценки'!$E$424))))*$D$103</f>
        <v>4.5</v>
      </c>
      <c r="G103" s="84">
        <f>(IF('ИД Свод'!F111='Методика оценки'!$H$421,'Методика оценки'!$E$421,IF('ИД Свод'!F111='Методика оценки'!$H$422,'Методика оценки'!$E$422,IF('ИД Свод'!F111='Методика оценки'!$H$423,'Методика оценки'!$E$423,'Методика оценки'!$E$424))))*$D$103</f>
        <v>4.5</v>
      </c>
      <c r="H103" s="84">
        <f>(IF('ИД Свод'!G111='Методика оценки'!$H$421,'Методика оценки'!$E$421,IF('ИД Свод'!G111='Методика оценки'!$H$422,'Методика оценки'!$E$422,IF('ИД Свод'!G111='Методика оценки'!$H$423,'Методика оценки'!$E$423,'Методика оценки'!$E$424))))*$D$103</f>
        <v>4.5</v>
      </c>
      <c r="I103" s="84">
        <f>(IF('ИД Свод'!H111='Методика оценки'!$H$421,'Методика оценки'!$E$421,IF('ИД Свод'!H111='Методика оценки'!$H$422,'Методика оценки'!$E$422,IF('ИД Свод'!H111='Методика оценки'!$H$423,'Методика оценки'!$E$423,'Методика оценки'!$E$424))))*$D$103</f>
        <v>0</v>
      </c>
      <c r="J103" s="84">
        <f>(IF('ИД Свод'!I111='Методика оценки'!$H$421,'Методика оценки'!$E$421,IF('ИД Свод'!I111='Методика оценки'!$H$422,'Методика оценки'!$E$422,IF('ИД Свод'!I111='Методика оценки'!$H$423,'Методика оценки'!$E$423,'Методика оценки'!$E$424))))*$D$103</f>
        <v>0</v>
      </c>
      <c r="K103" s="84">
        <f>(IF('ИД Свод'!J111='Методика оценки'!$H$421,'Методика оценки'!$E$421,IF('ИД Свод'!J111='Методика оценки'!$H$422,'Методика оценки'!$E$422,IF('ИД Свод'!J111='Методика оценки'!$H$423,'Методика оценки'!$E$423,'Методика оценки'!$E$424))))*$D$103</f>
        <v>0</v>
      </c>
      <c r="L103" s="84">
        <f>(IF('ИД Свод'!K111='Методика оценки'!$H$421,'Методика оценки'!$E$421,IF('ИД Свод'!K111='Методика оценки'!$H$422,'Методика оценки'!$E$422,IF('ИД Свод'!K111='Методика оценки'!$H$423,'Методика оценки'!$E$423,'Методика оценки'!$E$424))))*$D$103</f>
        <v>4</v>
      </c>
    </row>
    <row r="104" spans="1:12" ht="30" hidden="1" outlineLevel="1">
      <c r="A104" s="65"/>
      <c r="B104" s="111" t="str">
        <f>'Методика оценки'!A425</f>
        <v>К7.6.</v>
      </c>
      <c r="C104" s="86" t="str">
        <f>'Методика оценки'!C425</f>
        <v>Наличие у ДОО призового места или гранта федерального, регионального или муниципального уровня</v>
      </c>
      <c r="D104" s="123">
        <f>'Методика оценки'!D425</f>
        <v>0.05</v>
      </c>
      <c r="E104" s="84">
        <f>(IF('ИД Свод'!D112='Методика оценки'!$H$426,'Методика оценки'!$E$426,IF('ИД Свод'!D112='Методика оценки'!$H$427,'Методика оценки'!$E$427,IF('ИД Свод'!D112='Методика оценки'!$H$428,'Методика оценки'!$E$428,'Методика оценки'!$E$429))))*$D$104</f>
        <v>4</v>
      </c>
      <c r="F104" s="84">
        <f>(IF('ИД Свод'!E112='Методика оценки'!$H$426,'Методика оценки'!$E$426,IF('ИД Свод'!E112='Методика оценки'!$H$427,'Методика оценки'!$E$427,IF('ИД Свод'!E112='Методика оценки'!$H$428,'Методика оценки'!$E$428,'Методика оценки'!$E$429))))*$D$104</f>
        <v>4.5</v>
      </c>
      <c r="G104" s="84">
        <f>(IF('ИД Свод'!F112='Методика оценки'!$H$426,'Методика оценки'!$E$426,IF('ИД Свод'!F112='Методика оценки'!$H$427,'Методика оценки'!$E$427,IF('ИД Свод'!F112='Методика оценки'!$H$428,'Методика оценки'!$E$428,'Методика оценки'!$E$429))))*$D$104</f>
        <v>4.5</v>
      </c>
      <c r="H104" s="84">
        <f>(IF('ИД Свод'!G112='Методика оценки'!$H$426,'Методика оценки'!$E$426,IF('ИД Свод'!G112='Методика оценки'!$H$427,'Методика оценки'!$E$427,IF('ИД Свод'!G112='Методика оценки'!$H$428,'Методика оценки'!$E$428,'Методика оценки'!$E$429))))*$D$104</f>
        <v>4.5</v>
      </c>
      <c r="I104" s="84">
        <f>(IF('ИД Свод'!H112='Методика оценки'!$H$426,'Методика оценки'!$E$426,IF('ИД Свод'!H112='Методика оценки'!$H$427,'Методика оценки'!$E$427,IF('ИД Свод'!H112='Методика оценки'!$H$428,'Методика оценки'!$E$428,'Методика оценки'!$E$429))))*$D$104</f>
        <v>4</v>
      </c>
      <c r="J104" s="84">
        <f>(IF('ИД Свод'!I112='Методика оценки'!$H$426,'Методика оценки'!$E$426,IF('ИД Свод'!I112='Методика оценки'!$H$427,'Методика оценки'!$E$427,IF('ИД Свод'!I112='Методика оценки'!$H$428,'Методика оценки'!$E$428,'Методика оценки'!$E$429))))*$D$104</f>
        <v>0</v>
      </c>
      <c r="K104" s="84">
        <f>(IF('ИД Свод'!J112='Методика оценки'!$H$426,'Методика оценки'!$E$426,IF('ИД Свод'!J112='Методика оценки'!$H$427,'Методика оценки'!$E$427,IF('ИД Свод'!J112='Методика оценки'!$H$428,'Методика оценки'!$E$428,'Методика оценки'!$E$429))))*$D$104</f>
        <v>0</v>
      </c>
      <c r="L104" s="84">
        <f>(IF('ИД Свод'!K112='Методика оценки'!$H$426,'Методика оценки'!$E$426,IF('ИД Свод'!K112='Методика оценки'!$H$427,'Методика оценки'!$E$427,IF('ИД Свод'!K112='Методика оценки'!$H$428,'Методика оценки'!$E$428,'Методика оценки'!$E$429))))*$D$104</f>
        <v>0</v>
      </c>
    </row>
    <row r="105" spans="1:12" hidden="1" outlineLevel="1">
      <c r="A105" s="65"/>
      <c r="B105" s="111" t="str">
        <f>'Методика оценки'!A430</f>
        <v>К7.7.</v>
      </c>
      <c r="C105" s="86" t="str">
        <f>'Методика оценки'!C430</f>
        <v>Доля сотрудников ДОО, переведенных на эффективный контракт</v>
      </c>
      <c r="D105" s="123">
        <f>'Методика оценки'!D430</f>
        <v>0.1</v>
      </c>
      <c r="E105" s="84">
        <f>(IF((('ИД Свод'!D113/'ИД Свод'!D114)*100)&lt;='Методика оценки'!$J$432,'Методика оценки'!$E$432,IF('Методика оценки'!$H$433&lt;=(('ИД Свод'!D113/'ИД Свод'!D114)*100)&lt;='Методика оценки'!$J$433,'Методика оценки'!$E$433,IF((('ИД Свод'!D113/'ИД Свод'!D114)*100)&gt;='Методика оценки'!$H$434,'Методика оценки'!$E$434,'Методика оценки'!$E$433))))*$D$105</f>
        <v>0</v>
      </c>
      <c r="F105" s="84">
        <f>(IF((('ИД Свод'!E113/'ИД Свод'!E114)*100)&lt;='Методика оценки'!$J$432,'Методика оценки'!$E$432,IF('Методика оценки'!$H$433&lt;=(('ИД Свод'!E113/'ИД Свод'!E114)*100)&lt;='Методика оценки'!$J$433,'Методика оценки'!$E$433,IF((('ИД Свод'!E113/'ИД Свод'!E114)*100)&gt;='Методика оценки'!$H$434,'Методика оценки'!$E$434,'Методика оценки'!$E$433))))*$D$105</f>
        <v>0</v>
      </c>
      <c r="G105" s="84">
        <f>(IF((('ИД Свод'!F113/'ИД Свод'!F114)*100)&lt;='Методика оценки'!$J$432,'Методика оценки'!$E$432,IF('Методика оценки'!$H$433&lt;=(('ИД Свод'!F113/'ИД Свод'!F114)*100)&lt;='Методика оценки'!$J$433,'Методика оценки'!$E$433,IF((('ИД Свод'!F113/'ИД Свод'!F114)*100)&gt;='Методика оценки'!$H$434,'Методика оценки'!$E$434,'Методика оценки'!$E$433))))*$D$105</f>
        <v>0</v>
      </c>
      <c r="H105" s="84">
        <f>(IF((('ИД Свод'!G113/'ИД Свод'!G114)*100)&lt;='Методика оценки'!$J$432,'Методика оценки'!$E$432,IF('Методика оценки'!$H$433&lt;=(('ИД Свод'!G113/'ИД Свод'!G114)*100)&lt;='Методика оценки'!$J$433,'Методика оценки'!$E$433,IF((('ИД Свод'!G113/'ИД Свод'!G114)*100)&gt;='Методика оценки'!$H$434,'Методика оценки'!$E$434,'Методика оценки'!$E$433))))*$D$105</f>
        <v>0</v>
      </c>
      <c r="I105" s="84">
        <f>(IF((('ИД Свод'!H113/'ИД Свод'!H114)*100)&lt;='Методика оценки'!$J$432,'Методика оценки'!$E$432,IF('Методика оценки'!$H$433&lt;=(('ИД Свод'!H113/'ИД Свод'!H114)*100)&lt;='Методика оценки'!$J$433,'Методика оценки'!$E$433,IF((('ИД Свод'!H113/'ИД Свод'!H114)*100)&gt;='Методика оценки'!$H$434,'Методика оценки'!$E$434,'Методика оценки'!$E$433))))*$D$105</f>
        <v>0</v>
      </c>
      <c r="J105" s="84">
        <f>(IF((('ИД Свод'!I113/'ИД Свод'!I114)*100)&lt;='Методика оценки'!$J$432,'Методика оценки'!$E$432,IF('Методика оценки'!$H$433&lt;=(('ИД Свод'!I113/'ИД Свод'!I114)*100)&lt;='Методика оценки'!$J$433,'Методика оценки'!$E$433,IF((('ИД Свод'!I113/'ИД Свод'!I114)*100)&gt;='Методика оценки'!$H$434,'Методика оценки'!$E$434,'Методика оценки'!$E$433))))*$D$105</f>
        <v>0</v>
      </c>
      <c r="K105" s="84">
        <f>(IF((('ИД Свод'!J113/'ИД Свод'!J114)*100)&lt;='Методика оценки'!$J$432,'Методика оценки'!$E$432,IF('Методика оценки'!$H$433&lt;=(('ИД Свод'!J113/'ИД Свод'!J114)*100)&lt;='Методика оценки'!$J$433,'Методика оценки'!$E$433,IF((('ИД Свод'!J113/'ИД Свод'!J114)*100)&gt;='Методика оценки'!$H$434,'Методика оценки'!$E$434,'Методика оценки'!$E$433))))*$D$105</f>
        <v>0</v>
      </c>
      <c r="L105" s="84">
        <f>(IF((('ИД Свод'!K113/'ИД Свод'!K114)*100)&lt;='Методика оценки'!$J$432,'Методика оценки'!$E$432,IF('Методика оценки'!$H$433&lt;=(('ИД Свод'!K113/'ИД Свод'!K114)*100)&lt;='Методика оценки'!$J$433,'Методика оценки'!$E$433,IF((('ИД Свод'!K113/'ИД Свод'!K114)*100)&gt;='Методика оценки'!$H$434,'Методика оценки'!$E$434,'Методика оценки'!$E$433))))*$D$105</f>
        <v>0</v>
      </c>
    </row>
    <row r="106" spans="1:12" hidden="1" outlineLevel="1">
      <c r="A106" s="65"/>
      <c r="B106" s="111" t="str">
        <f>'Методика оценки'!A435</f>
        <v>К7.8.</v>
      </c>
      <c r="C106" s="86" t="str">
        <f>'Методика оценки'!C435</f>
        <v>Доля кредиторской задолженности в общей сумме расходов</v>
      </c>
      <c r="D106" s="123">
        <f>'Методика оценки'!D435</f>
        <v>0.1</v>
      </c>
      <c r="E106" s="84">
        <f>(IF((('ИД Свод'!D115/'ИД Свод'!D116)*100)&lt;='Методика оценки'!$J$437,'Методика оценки'!$E$437,IF('Методика оценки'!$H$438&lt;=(('ИД Свод'!D115/'ИД Свод'!D116)*100)&lt;='Методика оценки'!$J$438,'Методика оценки'!$E$438,IF((('ИД Свод'!D115/'ИД Свод'!D116)*100)&gt;='Методика оценки'!$H$439,'Методика оценки'!$E$439,'Методика оценки'!$E$438))))*$D$106</f>
        <v>10</v>
      </c>
      <c r="F106" s="84">
        <f>(IF((('ИД Свод'!E115/'ИД Свод'!E116)*100)&lt;='Методика оценки'!$J$437,'Методика оценки'!$E$437,IF('Методика оценки'!$H$438&lt;=(('ИД Свод'!E115/'ИД Свод'!E116)*100)&lt;='Методика оценки'!$J$438,'Методика оценки'!$E$438,IF((('ИД Свод'!E115/'ИД Свод'!E116)*100)&gt;='Методика оценки'!$H$439,'Методика оценки'!$E$439,'Методика оценки'!$E$438))))*$D$106</f>
        <v>10</v>
      </c>
      <c r="G106" s="84">
        <f>(IF((('ИД Свод'!F115/'ИД Свод'!F116)*100)&lt;='Методика оценки'!$J$437,'Методика оценки'!$E$437,IF('Методика оценки'!$H$438&lt;=(('ИД Свод'!F115/'ИД Свод'!F116)*100)&lt;='Методика оценки'!$J$438,'Методика оценки'!$E$438,IF((('ИД Свод'!F115/'ИД Свод'!F116)*100)&gt;='Методика оценки'!$H$439,'Методика оценки'!$E$439,'Методика оценки'!$E$438))))*$D$106</f>
        <v>10</v>
      </c>
      <c r="H106" s="84">
        <f>(IF((('ИД Свод'!G115/'ИД Свод'!G116)*100)&lt;='Методика оценки'!$J$437,'Методика оценки'!$E$437,IF('Методика оценки'!$H$438&lt;=(('ИД Свод'!G115/'ИД Свод'!G116)*100)&lt;='Методика оценки'!$J$438,'Методика оценки'!$E$438,IF((('ИД Свод'!G115/'ИД Свод'!G116)*100)&gt;='Методика оценки'!$H$439,'Методика оценки'!$E$439,'Методика оценки'!$E$438))))*$D$106</f>
        <v>10</v>
      </c>
      <c r="I106" s="84">
        <f>(IF((('ИД Свод'!H115/'ИД Свод'!H116)*100)&lt;='Методика оценки'!$J$437,'Методика оценки'!$E$437,IF('Методика оценки'!$H$438&lt;=(('ИД Свод'!H115/'ИД Свод'!H116)*100)&lt;='Методика оценки'!$J$438,'Методика оценки'!$E$438,IF((('ИД Свод'!H115/'ИД Свод'!H116)*100)&gt;='Методика оценки'!$H$439,'Методика оценки'!$E$439,'Методика оценки'!$E$438))))*$D$106</f>
        <v>10</v>
      </c>
      <c r="J106" s="84">
        <f>(IF((('ИД Свод'!I115/'ИД Свод'!I116)*100)&lt;='Методика оценки'!$J$437,'Методика оценки'!$E$437,IF('Методика оценки'!$H$438&lt;=(('ИД Свод'!I115/'ИД Свод'!I116)*100)&lt;='Методика оценки'!$J$438,'Методика оценки'!$E$438,IF((('ИД Свод'!I115/'ИД Свод'!I116)*100)&gt;='Методика оценки'!$H$439,'Методика оценки'!$E$439,'Методика оценки'!$E$438))))*$D$106</f>
        <v>0</v>
      </c>
      <c r="K106" s="84">
        <f>(IF((('ИД Свод'!J115/'ИД Свод'!J116)*100)&lt;='Методика оценки'!$J$437,'Методика оценки'!$E$437,IF('Методика оценки'!$H$438&lt;=(('ИД Свод'!J115/'ИД Свод'!J116)*100)&lt;='Методика оценки'!$J$438,'Методика оценки'!$E$438,IF((('ИД Свод'!J115/'ИД Свод'!J116)*100)&gt;='Методика оценки'!$H$439,'Методика оценки'!$E$439,'Методика оценки'!$E$438))))*$D$106</f>
        <v>10</v>
      </c>
      <c r="L106" s="84">
        <f>(IF((('ИД Свод'!K115/'ИД Свод'!K116)*100)&lt;='Методика оценки'!$J$437,'Методика оценки'!$E$437,IF('Методика оценки'!$H$438&lt;=(('ИД Свод'!K115/'ИД Свод'!K116)*100)&lt;='Методика оценки'!$J$438,'Методика оценки'!$E$438,IF((('ИД Свод'!K115/'ИД Свод'!K116)*100)&gt;='Методика оценки'!$H$439,'Методика оценки'!$E$439,'Методика оценки'!$E$438))))*$D$106</f>
        <v>10</v>
      </c>
    </row>
    <row r="107" spans="1:12" hidden="1" outlineLevel="1">
      <c r="A107" s="65"/>
      <c r="B107" s="111" t="str">
        <f>'Методика оценки'!A440</f>
        <v>К7.9.</v>
      </c>
      <c r="C107" s="86" t="str">
        <f>'Методика оценки'!C440</f>
        <v>Доля просроченной кредиторской задолженности в общей сумме расходов</v>
      </c>
      <c r="D107" s="123">
        <f>'Методика оценки'!D440</f>
        <v>0.1</v>
      </c>
      <c r="E107" s="84">
        <f>(IF((('ИД Свод'!D117/'ИД Свод'!D116)*100)&lt;='Методика оценки'!$J$441,'Методика оценки'!$E$441,IF('Методика оценки'!$H$442&lt;=(('ИД Свод'!D117/'ИД Свод'!D116)*100)&lt;='Методика оценки'!$J$442,'Методика оценки'!$E$442,IF((('ИД Свод'!D117/'ИД Свод'!D116)*100)&gt;='Методика оценки'!$H$443,'Методика оценки'!$E$443,'Методика оценки'!$E$442))))*$D$107</f>
        <v>10</v>
      </c>
      <c r="F107" s="84">
        <f>(IF((('ИД Свод'!E117/'ИД Свод'!E116)*100)&lt;='Методика оценки'!$J$441,'Методика оценки'!$E$441,IF('Методика оценки'!$H$442&lt;=(('ИД Свод'!E117/'ИД Свод'!E116)*100)&lt;='Методика оценки'!$J$442,'Методика оценки'!$E$442,IF((('ИД Свод'!E117/'ИД Свод'!E116)*100)&gt;='Методика оценки'!$H$443,'Методика оценки'!$E$443,'Методика оценки'!$E$442))))*$D$107</f>
        <v>10</v>
      </c>
      <c r="G107" s="84">
        <f>(IF((('ИД Свод'!F117/'ИД Свод'!F116)*100)&lt;='Методика оценки'!$J$441,'Методика оценки'!$E$441,IF('Методика оценки'!$H$442&lt;=(('ИД Свод'!F117/'ИД Свод'!F116)*100)&lt;='Методика оценки'!$J$442,'Методика оценки'!$E$442,IF((('ИД Свод'!F117/'ИД Свод'!F116)*100)&gt;='Методика оценки'!$H$443,'Методика оценки'!$E$443,'Методика оценки'!$E$442))))*$D$107</f>
        <v>10</v>
      </c>
      <c r="H107" s="84">
        <f>(IF((('ИД Свод'!G117/'ИД Свод'!G116)*100)&lt;='Методика оценки'!$J$441,'Методика оценки'!$E$441,IF('Методика оценки'!$H$442&lt;=(('ИД Свод'!G117/'ИД Свод'!G116)*100)&lt;='Методика оценки'!$J$442,'Методика оценки'!$E$442,IF((('ИД Свод'!G117/'ИД Свод'!G116)*100)&gt;='Методика оценки'!$H$443,'Методика оценки'!$E$443,'Методика оценки'!$E$442))))*$D$107</f>
        <v>10</v>
      </c>
      <c r="I107" s="84">
        <f>(IF((('ИД Свод'!H117/'ИД Свод'!H116)*100)&lt;='Методика оценки'!$J$441,'Методика оценки'!$E$441,IF('Методика оценки'!$H$442&lt;=(('ИД Свод'!H117/'ИД Свод'!H116)*100)&lt;='Методика оценки'!$J$442,'Методика оценки'!$E$442,IF((('ИД Свод'!H117/'ИД Свод'!H116)*100)&gt;='Методика оценки'!$H$443,'Методика оценки'!$E$443,'Методика оценки'!$E$442))))*$D$107</f>
        <v>10</v>
      </c>
      <c r="J107" s="84">
        <f>(IF((('ИД Свод'!I117/'ИД Свод'!I116)*100)&lt;='Методика оценки'!$J$441,'Методика оценки'!$E$441,IF('Методика оценки'!$H$442&lt;=(('ИД Свод'!I117/'ИД Свод'!I116)*100)&lt;='Методика оценки'!$J$442,'Методика оценки'!$E$442,IF((('ИД Свод'!I117/'ИД Свод'!I116)*100)&gt;='Методика оценки'!$H$443,'Методика оценки'!$E$443,'Методика оценки'!$E$442))))*$D$107</f>
        <v>10</v>
      </c>
      <c r="K107" s="84">
        <f>(IF((('ИД Свод'!J117/'ИД Свод'!J116)*100)&lt;='Методика оценки'!$J$441,'Методика оценки'!$E$441,IF('Методика оценки'!$H$442&lt;=(('ИД Свод'!J117/'ИД Свод'!J116)*100)&lt;='Методика оценки'!$J$442,'Методика оценки'!$E$442,IF((('ИД Свод'!J117/'ИД Свод'!J116)*100)&gt;='Методика оценки'!$H$443,'Методика оценки'!$E$443,'Методика оценки'!$E$442))))*$D$107</f>
        <v>10</v>
      </c>
      <c r="L107" s="84">
        <f>(IF((('ИД Свод'!K117/'ИД Свод'!K116)*100)&lt;='Методика оценки'!$J$441,'Методика оценки'!$E$441,IF('Методика оценки'!$H$442&lt;=(('ИД Свод'!K117/'ИД Свод'!K116)*100)&lt;='Методика оценки'!$J$442,'Методика оценки'!$E$442,IF((('ИД Свод'!K117/'ИД Свод'!K116)*100)&gt;='Методика оценки'!$H$443,'Методика оценки'!$E$443,'Методика оценки'!$E$442))))*$D$107</f>
        <v>10</v>
      </c>
    </row>
    <row r="108" spans="1:12" ht="45" hidden="1" outlineLevel="1">
      <c r="A108" s="65"/>
      <c r="B108" s="111" t="str">
        <f>'Методика оценки'!A444</f>
        <v>К7.10.</v>
      </c>
      <c r="C108" s="86" t="str">
        <f>'Методика оценки'!C444</f>
        <v>Доля выполненных на 100% показателей, характеризующих качество и объём предоставления услуги в рамках государственного (муниципального) задания (в общем объёме таких показателей)</v>
      </c>
      <c r="D108" s="123">
        <f>'Методика оценки'!D444</f>
        <v>0.1</v>
      </c>
      <c r="E108" s="84">
        <f>(IF('ИД Свод'!D118='Методика оценки'!$H$446,'Методика оценки'!$E$446,'Методика оценки'!$E$445))*$D$108</f>
        <v>0</v>
      </c>
      <c r="F108" s="84">
        <f>(IF('ИД Свод'!E118='Методика оценки'!$H$446,'Методика оценки'!$E$446,'Методика оценки'!$E$445))*$D$108</f>
        <v>0</v>
      </c>
      <c r="G108" s="84">
        <f>(IF('ИД Свод'!F118='Методика оценки'!$H$446,'Методика оценки'!$E$446,'Методика оценки'!$E$445))*$D$108</f>
        <v>0</v>
      </c>
      <c r="H108" s="84">
        <f>(IF('ИД Свод'!G118='Методика оценки'!$H$446,'Методика оценки'!$E$446,'Методика оценки'!$E$445))*$D$108</f>
        <v>10</v>
      </c>
      <c r="I108" s="84">
        <f>(IF('ИД Свод'!H118='Методика оценки'!$H$446,'Методика оценки'!$E$446,'Методика оценки'!$E$445))*$D$108</f>
        <v>0</v>
      </c>
      <c r="J108" s="84">
        <f>(IF('ИД Свод'!I118='Методика оценки'!$H$446,'Методика оценки'!$E$446,'Методика оценки'!$E$445))*$D$108</f>
        <v>0</v>
      </c>
      <c r="K108" s="84">
        <f>(IF('ИД Свод'!J118='Методика оценки'!$H$446,'Методика оценки'!$E$446,'Методика оценки'!$E$445))*$D$108</f>
        <v>0</v>
      </c>
      <c r="L108" s="84">
        <f>(IF('ИД Свод'!K118='Методика оценки'!$H$446,'Методика оценки'!$E$446,'Методика оценки'!$E$445))*$D$108</f>
        <v>0</v>
      </c>
    </row>
    <row r="109" spans="1:12" hidden="1" outlineLevel="1">
      <c r="A109" s="65"/>
      <c r="B109" s="111" t="str">
        <f>'Методика оценки'!A447</f>
        <v>К7.11.</v>
      </c>
      <c r="C109" s="86" t="str">
        <f>'Методика оценки'!C447</f>
        <v xml:space="preserve">Количество предписаний надзорных органов </v>
      </c>
      <c r="D109" s="123">
        <f>'Методика оценки'!D447</f>
        <v>0.1</v>
      </c>
      <c r="E109" s="84">
        <f>(IF('ИД Свод'!D119&lt;='Методика оценки'!$J$448,'Методика оценки'!$E$448,IF('Методика оценки'!$H$449&lt;='ИД Свод'!D119&lt;='Методика оценки'!$J$449,'Методика оценки'!$E$449,IF('ИД Свод'!D119&gt;='Методика оценки'!$H$450,'Методика оценки'!$E$450,'Методика оценки'!$E$449))))*$D$109</f>
        <v>5</v>
      </c>
      <c r="F109" s="84">
        <f>(IF('ИД Свод'!E119&lt;='Методика оценки'!$J$448,'Методика оценки'!$E$448,IF('Методика оценки'!$H$449&lt;='ИД Свод'!E119&lt;='Методика оценки'!$J$449,'Методика оценки'!$E$449,IF('ИД Свод'!E119&gt;='Методика оценки'!$H$450,'Методика оценки'!$E$450,'Методика оценки'!$E$449))))*$D$109</f>
        <v>5</v>
      </c>
      <c r="G109" s="84">
        <f>(IF('ИД Свод'!F119&lt;='Методика оценки'!$J$448,'Методика оценки'!$E$448,IF('Методика оценки'!$H$449&lt;='ИД Свод'!F119&lt;='Методика оценки'!$J$449,'Методика оценки'!$E$449,IF('ИД Свод'!F119&gt;='Методика оценки'!$H$450,'Методика оценки'!$E$450,'Методика оценки'!$E$449))))*$D$109</f>
        <v>5</v>
      </c>
      <c r="H109" s="84">
        <f>(IF('ИД Свод'!G119&lt;='Методика оценки'!$J$448,'Методика оценки'!$E$448,IF('Методика оценки'!$H$449&lt;='ИД Свод'!G119&lt;='Методика оценки'!$J$449,'Методика оценки'!$E$449,IF('ИД Свод'!G119&gt;='Методика оценки'!$H$450,'Методика оценки'!$E$450,'Методика оценки'!$E$449))))*$D$109</f>
        <v>5</v>
      </c>
      <c r="I109" s="84">
        <f>(IF('ИД Свод'!H119&lt;='Методика оценки'!$J$448,'Методика оценки'!$E$448,IF('Методика оценки'!$H$449&lt;='ИД Свод'!H119&lt;='Методика оценки'!$J$449,'Методика оценки'!$E$449,IF('ИД Свод'!H119&gt;='Методика оценки'!$H$450,'Методика оценки'!$E$450,'Методика оценки'!$E$449))))*$D$109</f>
        <v>10</v>
      </c>
      <c r="J109" s="84">
        <f>(IF('ИД Свод'!I119&lt;='Методика оценки'!$J$448,'Методика оценки'!$E$448,IF('Методика оценки'!$H$449&lt;='ИД Свод'!I119&lt;='Методика оценки'!$J$449,'Методика оценки'!$E$449,IF('ИД Свод'!I119&gt;='Методика оценки'!$H$450,'Методика оценки'!$E$450,'Методика оценки'!$E$449))))*$D$109</f>
        <v>5</v>
      </c>
      <c r="K109" s="84">
        <f>(IF('ИД Свод'!J119&lt;='Методика оценки'!$J$448,'Методика оценки'!$E$448,IF('Методика оценки'!$H$449&lt;='ИД Свод'!J119&lt;='Методика оценки'!$J$449,'Методика оценки'!$E$449,IF('ИД Свод'!J119&gt;='Методика оценки'!$H$450,'Методика оценки'!$E$450,'Методика оценки'!$E$449))))*$D$109</f>
        <v>10</v>
      </c>
      <c r="L109" s="84">
        <f>(IF('ИД Свод'!K119&lt;='Методика оценки'!$J$448,'Методика оценки'!$E$448,IF('Методика оценки'!$H$449&lt;='ИД Свод'!K119&lt;='Методика оценки'!$J$449,'Методика оценки'!$E$449,IF('ИД Свод'!K119&gt;='Методика оценки'!$H$450,'Методика оценки'!$E$450,'Методика оценки'!$E$449))))*$D$109</f>
        <v>5</v>
      </c>
    </row>
    <row r="110" spans="1:12" ht="30" hidden="1" outlineLevel="1">
      <c r="A110" s="65"/>
      <c r="B110" s="111" t="str">
        <f>'Методика оценки'!A451</f>
        <v>К7.12.</v>
      </c>
      <c r="C110" s="86" t="str">
        <f>'Методика оценки'!C451</f>
        <v xml:space="preserve">Количество зарегистрированных  жалоб на деятельность ДОО со стороны родителей воспитанников </v>
      </c>
      <c r="D110" s="123">
        <f>'Методика оценки'!D451</f>
        <v>0.1</v>
      </c>
      <c r="E110" s="84">
        <f>(IF('ИД Свод'!D120&lt;='Методика оценки'!$J$452,'Методика оценки'!$E$452,IF('Методика оценки'!$H$453&lt;='ИД Свод'!D120&lt;='Методика оценки'!$J$453,'Методика оценки'!$E$453,IF('ИД Свод'!D120&gt;='Методика оценки'!$H$454,'Методика оценки'!$E$454,'Методика оценки'!$E$453))))*$D$110</f>
        <v>10</v>
      </c>
      <c r="F110" s="84">
        <f>(IF('ИД Свод'!E120&lt;='Методика оценки'!$J$452,'Методика оценки'!$E$452,IF('Методика оценки'!$H$453&lt;='ИД Свод'!E120&lt;='Методика оценки'!$J$453,'Методика оценки'!$E$453,IF('ИД Свод'!E120&gt;='Методика оценки'!$H$454,'Методика оценки'!$E$454,'Методика оценки'!$E$453))))*$D$110</f>
        <v>10</v>
      </c>
      <c r="G110" s="84">
        <f>(IF('ИД Свод'!F120&lt;='Методика оценки'!$J$452,'Методика оценки'!$E$452,IF('Методика оценки'!$H$453&lt;='ИД Свод'!F120&lt;='Методика оценки'!$J$453,'Методика оценки'!$E$453,IF('ИД Свод'!F120&gt;='Методика оценки'!$H$454,'Методика оценки'!$E$454,'Методика оценки'!$E$453))))*$D$110</f>
        <v>10</v>
      </c>
      <c r="H110" s="84">
        <f>(IF('ИД Свод'!G120&lt;='Методика оценки'!$J$452,'Методика оценки'!$E$452,IF('Методика оценки'!$H$453&lt;='ИД Свод'!G120&lt;='Методика оценки'!$J$453,'Методика оценки'!$E$453,IF('ИД Свод'!G120&gt;='Методика оценки'!$H$454,'Методика оценки'!$E$454,'Методика оценки'!$E$453))))*$D$110</f>
        <v>10</v>
      </c>
      <c r="I110" s="84">
        <f>(IF('ИД Свод'!H120&lt;='Методика оценки'!$J$452,'Методика оценки'!$E$452,IF('Методика оценки'!$H$453&lt;='ИД Свод'!H120&lt;='Методика оценки'!$J$453,'Методика оценки'!$E$453,IF('ИД Свод'!H120&gt;='Методика оценки'!$H$454,'Методика оценки'!$E$454,'Методика оценки'!$E$453))))*$D$110</f>
        <v>10</v>
      </c>
      <c r="J110" s="84">
        <f>(IF('ИД Свод'!I120&lt;='Методика оценки'!$J$452,'Методика оценки'!$E$452,IF('Методика оценки'!$H$453&lt;='ИД Свод'!I120&lt;='Методика оценки'!$J$453,'Методика оценки'!$E$453,IF('ИД Свод'!I120&gt;='Методика оценки'!$H$454,'Методика оценки'!$E$454,'Методика оценки'!$E$453))))*$D$110</f>
        <v>10</v>
      </c>
      <c r="K110" s="84">
        <f>(IF('ИД Свод'!J120&lt;='Методика оценки'!$J$452,'Методика оценки'!$E$452,IF('Методика оценки'!$H$453&lt;='ИД Свод'!J120&lt;='Методика оценки'!$J$453,'Методика оценки'!$E$453,IF('ИД Свод'!J120&gt;='Методика оценки'!$H$454,'Методика оценки'!$E$454,'Методика оценки'!$E$453))))*$D$110</f>
        <v>10</v>
      </c>
      <c r="L110" s="84">
        <f>(IF('ИД Свод'!K120&lt;='Методика оценки'!$J$452,'Методика оценки'!$E$452,IF('Методика оценки'!$H$453&lt;='ИД Свод'!K120&lt;='Методика оценки'!$J$453,'Методика оценки'!$E$453,IF('ИД Свод'!K120&gt;='Методика оценки'!$H$454,'Методика оценки'!$E$454,'Методика оценки'!$E$453))))*$D$110</f>
        <v>10</v>
      </c>
    </row>
    <row r="111" spans="1:12">
      <c r="E111" s="157"/>
      <c r="F111" s="157"/>
      <c r="G111" s="157"/>
      <c r="H111" s="157"/>
      <c r="I111" s="157"/>
      <c r="J111" s="157"/>
      <c r="K111" s="157"/>
      <c r="L111" s="157"/>
    </row>
    <row r="112" spans="1:12">
      <c r="E112" s="157"/>
      <c r="F112" s="157"/>
      <c r="G112" s="157"/>
      <c r="H112" s="157"/>
      <c r="I112" s="157"/>
      <c r="J112" s="157"/>
      <c r="K112" s="157"/>
      <c r="L112" s="157"/>
    </row>
    <row r="113" spans="5:12">
      <c r="E113" s="157"/>
      <c r="F113" s="157"/>
      <c r="G113" s="157"/>
      <c r="H113" s="157"/>
      <c r="I113" s="157"/>
      <c r="J113" s="157"/>
      <c r="K113" s="157"/>
      <c r="L113" s="157"/>
    </row>
    <row r="114" spans="5:12">
      <c r="E114" s="157"/>
      <c r="F114" s="157"/>
      <c r="G114" s="157"/>
      <c r="H114" s="157"/>
      <c r="I114" s="157"/>
      <c r="J114" s="157"/>
      <c r="K114" s="157"/>
      <c r="L114" s="157"/>
    </row>
    <row r="115" spans="5:12">
      <c r="E115" s="157"/>
      <c r="F115" s="157"/>
      <c r="G115" s="157"/>
      <c r="H115" s="157"/>
      <c r="I115" s="157"/>
      <c r="J115" s="157"/>
      <c r="K115" s="157"/>
      <c r="L115" s="157"/>
    </row>
    <row r="116" spans="5:12">
      <c r="E116" s="157"/>
      <c r="F116" s="157"/>
      <c r="G116" s="157"/>
      <c r="H116" s="157"/>
      <c r="I116" s="157"/>
      <c r="J116" s="157"/>
      <c r="K116" s="157"/>
      <c r="L116" s="157"/>
    </row>
    <row r="117" spans="5:12">
      <c r="E117" s="157"/>
      <c r="F117" s="157"/>
      <c r="G117" s="157"/>
      <c r="H117" s="157"/>
      <c r="I117" s="157"/>
      <c r="J117" s="157"/>
      <c r="K117" s="157"/>
      <c r="L117" s="157"/>
    </row>
    <row r="118" spans="5:12">
      <c r="E118" s="157"/>
      <c r="F118" s="157"/>
      <c r="G118" s="157"/>
      <c r="H118" s="157"/>
      <c r="I118" s="157"/>
      <c r="J118" s="157"/>
      <c r="K118" s="157"/>
      <c r="L118" s="157"/>
    </row>
    <row r="119" spans="5:12">
      <c r="E119" s="157"/>
      <c r="F119" s="157"/>
      <c r="G119" s="157"/>
      <c r="H119" s="157"/>
      <c r="I119" s="157"/>
      <c r="J119" s="157"/>
      <c r="K119" s="157"/>
      <c r="L119" s="157"/>
    </row>
    <row r="120" spans="5:12">
      <c r="E120" s="157"/>
      <c r="F120" s="157"/>
      <c r="G120" s="157"/>
      <c r="H120" s="157"/>
      <c r="I120" s="157"/>
      <c r="J120" s="157"/>
      <c r="K120" s="157"/>
      <c r="L120" s="157"/>
    </row>
    <row r="121" spans="5:12">
      <c r="E121" s="157"/>
      <c r="F121" s="157"/>
      <c r="G121" s="157"/>
      <c r="H121" s="157"/>
      <c r="I121" s="157"/>
      <c r="J121" s="157"/>
      <c r="K121" s="157"/>
      <c r="L121" s="157"/>
    </row>
    <row r="122" spans="5:12">
      <c r="E122" s="157"/>
      <c r="F122" s="157"/>
      <c r="G122" s="157"/>
      <c r="H122" s="157"/>
      <c r="I122" s="157"/>
      <c r="J122" s="157"/>
      <c r="K122" s="157"/>
      <c r="L122" s="157"/>
    </row>
    <row r="123" spans="5:12">
      <c r="E123" s="157"/>
      <c r="F123" s="157"/>
      <c r="G123" s="157"/>
      <c r="H123" s="157"/>
      <c r="I123" s="157"/>
      <c r="J123" s="157"/>
      <c r="K123" s="157"/>
      <c r="L123" s="157"/>
    </row>
    <row r="124" spans="5:12">
      <c r="E124" s="157"/>
      <c r="F124" s="157"/>
      <c r="G124" s="157"/>
      <c r="H124" s="157"/>
      <c r="I124" s="157"/>
      <c r="J124" s="157"/>
      <c r="K124" s="157"/>
      <c r="L124" s="157"/>
    </row>
    <row r="125" spans="5:12">
      <c r="E125" s="157"/>
      <c r="F125" s="157"/>
      <c r="G125" s="157"/>
      <c r="H125" s="157"/>
      <c r="I125" s="157"/>
      <c r="J125" s="157"/>
      <c r="K125" s="157"/>
      <c r="L125" s="157"/>
    </row>
    <row r="126" spans="5:12">
      <c r="E126" s="157"/>
      <c r="F126" s="157"/>
      <c r="G126" s="157"/>
      <c r="H126" s="157"/>
      <c r="I126" s="157"/>
      <c r="J126" s="157"/>
      <c r="K126" s="157"/>
      <c r="L126" s="157"/>
    </row>
    <row r="127" spans="5:12">
      <c r="E127" s="157"/>
      <c r="F127" s="157"/>
      <c r="G127" s="157"/>
      <c r="H127" s="157"/>
      <c r="I127" s="157"/>
      <c r="J127" s="157"/>
      <c r="K127" s="157"/>
      <c r="L127" s="157"/>
    </row>
    <row r="128" spans="5:12">
      <c r="E128" s="157"/>
      <c r="F128" s="157"/>
      <c r="G128" s="157"/>
      <c r="H128" s="157"/>
      <c r="I128" s="157"/>
      <c r="J128" s="157"/>
      <c r="K128" s="157"/>
      <c r="L128" s="157"/>
    </row>
    <row r="129" spans="5:12">
      <c r="E129" s="157"/>
      <c r="F129" s="157"/>
      <c r="G129" s="157"/>
      <c r="H129" s="157"/>
      <c r="I129" s="157"/>
      <c r="J129" s="157"/>
      <c r="K129" s="157"/>
      <c r="L129" s="157"/>
    </row>
    <row r="130" spans="5:12">
      <c r="E130" s="157"/>
      <c r="F130" s="157"/>
      <c r="G130" s="157"/>
      <c r="H130" s="157"/>
      <c r="I130" s="157"/>
      <c r="J130" s="157"/>
      <c r="K130" s="157"/>
      <c r="L130" s="157"/>
    </row>
    <row r="131" spans="5:12">
      <c r="E131" s="157"/>
      <c r="F131" s="157"/>
      <c r="G131" s="157"/>
      <c r="H131" s="157"/>
      <c r="I131" s="157"/>
      <c r="J131" s="157"/>
      <c r="K131" s="157"/>
      <c r="L131" s="157"/>
    </row>
    <row r="132" spans="5:12">
      <c r="E132" s="157"/>
      <c r="F132" s="157"/>
      <c r="G132" s="157"/>
      <c r="H132" s="157"/>
      <c r="I132" s="157"/>
      <c r="J132" s="157"/>
      <c r="K132" s="157"/>
      <c r="L132" s="157"/>
    </row>
    <row r="133" spans="5:12">
      <c r="E133" s="157"/>
      <c r="F133" s="157"/>
      <c r="G133" s="157"/>
      <c r="H133" s="157"/>
      <c r="I133" s="157"/>
      <c r="J133" s="157"/>
      <c r="K133" s="157"/>
      <c r="L133" s="157"/>
    </row>
    <row r="134" spans="5:12">
      <c r="E134" s="157"/>
      <c r="F134" s="157"/>
      <c r="G134" s="157"/>
      <c r="H134" s="157"/>
      <c r="I134" s="157"/>
      <c r="J134" s="157"/>
      <c r="K134" s="157"/>
      <c r="L134" s="157"/>
    </row>
    <row r="135" spans="5:12">
      <c r="E135" s="157"/>
      <c r="F135" s="157"/>
      <c r="G135" s="157"/>
      <c r="H135" s="157"/>
      <c r="I135" s="157"/>
      <c r="J135" s="157"/>
      <c r="K135" s="157"/>
      <c r="L135" s="157"/>
    </row>
    <row r="136" spans="5:12">
      <c r="E136" s="157"/>
      <c r="F136" s="157"/>
      <c r="G136" s="157"/>
      <c r="H136" s="157"/>
      <c r="I136" s="157"/>
      <c r="J136" s="157"/>
      <c r="K136" s="157"/>
      <c r="L136" s="157"/>
    </row>
    <row r="137" spans="5:12">
      <c r="E137" s="157"/>
      <c r="F137" s="157"/>
      <c r="G137" s="157"/>
      <c r="H137" s="157"/>
      <c r="I137" s="157"/>
      <c r="J137" s="157"/>
      <c r="K137" s="157"/>
      <c r="L137" s="157"/>
    </row>
  </sheetData>
  <autoFilter ref="A4:D4"/>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sheetPr>
    <tabColor theme="5" tint="-0.249977111117893"/>
    <outlinePr summaryBelow="0" summaryRight="0"/>
  </sheetPr>
  <dimension ref="A1:L137"/>
  <sheetViews>
    <sheetView tabSelected="1" zoomScale="70" zoomScaleNormal="70" workbookViewId="0">
      <selection activeCell="G140" sqref="G140"/>
    </sheetView>
  </sheetViews>
  <sheetFormatPr defaultColWidth="9.140625" defaultRowHeight="15" outlineLevelRow="1"/>
  <cols>
    <col min="1" max="1" width="7.7109375" style="62" customWidth="1"/>
    <col min="2" max="2" width="9.85546875" style="60" customWidth="1"/>
    <col min="3" max="3" width="76.85546875" style="132" customWidth="1"/>
    <col min="4" max="4" width="12.140625" style="76" customWidth="1"/>
    <col min="5" max="12" width="19.7109375" style="79" customWidth="1"/>
    <col min="13" max="16384" width="9.140625" style="61"/>
  </cols>
  <sheetData>
    <row r="1" spans="1:12" ht="20.25">
      <c r="A1" s="100" t="s">
        <v>684</v>
      </c>
      <c r="B1" s="63"/>
      <c r="C1" s="131"/>
      <c r="D1" s="125"/>
      <c r="E1" s="77"/>
      <c r="F1" s="77"/>
      <c r="G1" s="77"/>
      <c r="H1" s="77"/>
      <c r="I1" s="77"/>
      <c r="J1" s="77"/>
      <c r="K1" s="77"/>
      <c r="L1" s="77"/>
    </row>
    <row r="2" spans="1:12">
      <c r="D2" s="126"/>
    </row>
    <row r="3" spans="1:12" s="117" customFormat="1" ht="57">
      <c r="A3" s="103" t="s">
        <v>0</v>
      </c>
      <c r="B3" s="102" t="s">
        <v>18</v>
      </c>
      <c r="C3" s="102" t="s">
        <v>24</v>
      </c>
      <c r="D3" s="102" t="s">
        <v>25</v>
      </c>
      <c r="E3" s="120" t="str">
        <f>'ИД Свод'!D3</f>
        <v>МБДОУ «Детский сад № 1 «Ангелочки» с. Ножай-Юрт»</v>
      </c>
      <c r="F3" s="120" t="str">
        <f>'ИД Свод'!E3</f>
        <v>МБДОУ «Детский сад № 2 «Солнышко» с. Ножай-Юрт»</v>
      </c>
      <c r="G3" s="120" t="str">
        <f>'ИД Свод'!F3</f>
        <v>МБДОУ «Детский сад с. Аллерой»</v>
      </c>
      <c r="H3" s="120" t="str">
        <f>'ИД Свод'!G3</f>
        <v>МБДОУ «Детский сад «Ласточки» с. Галайты»</v>
      </c>
      <c r="I3" s="120" t="str">
        <f>'ИД Свод'!H3</f>
        <v>МБДОУ «Детский сад с. Зандак»</v>
      </c>
      <c r="J3" s="120" t="str">
        <f>'ИД Свод'!I3</f>
        <v>МБДОУ «Детский сад «Солнышко» с. Саясан»</v>
      </c>
      <c r="K3" s="120" t="str">
        <f>'ИД Свод'!J3</f>
        <v>МБДОУ «Детский сад «Теремок» с. Мескеты»</v>
      </c>
      <c r="L3" s="120" t="str">
        <f>'ИД Свод'!K3</f>
        <v>МБДОУ «Детский сад «Малышка» с. Энгеной»</v>
      </c>
    </row>
    <row r="4" spans="1:12">
      <c r="A4" s="8"/>
      <c r="B4" s="59"/>
      <c r="C4" s="133"/>
      <c r="D4" s="121"/>
      <c r="E4" s="84"/>
      <c r="F4" s="84"/>
      <c r="G4" s="84"/>
      <c r="H4" s="84"/>
      <c r="I4" s="84"/>
      <c r="J4" s="84"/>
      <c r="K4" s="84"/>
      <c r="L4" s="84"/>
    </row>
    <row r="5" spans="1:12" ht="30">
      <c r="A5" s="8"/>
      <c r="B5" s="59" t="s">
        <v>19</v>
      </c>
      <c r="C5" s="133"/>
      <c r="D5" s="150"/>
      <c r="E5" s="177">
        <f t="shared" ref="E5:L5" si="0">E6+E19+E25+E42+E71+E76+E98</f>
        <v>58.742999999999995</v>
      </c>
      <c r="F5" s="177">
        <f t="shared" si="0"/>
        <v>54.762999999999998</v>
      </c>
      <c r="G5" s="177">
        <f t="shared" si="0"/>
        <v>58.783000000000001</v>
      </c>
      <c r="H5" s="177">
        <f t="shared" si="0"/>
        <v>59.262999999999998</v>
      </c>
      <c r="I5" s="177">
        <f t="shared" si="0"/>
        <v>52.05</v>
      </c>
      <c r="J5" s="177">
        <f t="shared" si="0"/>
        <v>53.249000000000002</v>
      </c>
      <c r="K5" s="177">
        <f t="shared" si="0"/>
        <v>35.050000000000004</v>
      </c>
      <c r="L5" s="177">
        <f t="shared" si="0"/>
        <v>57.249000000000002</v>
      </c>
    </row>
    <row r="6" spans="1:12" collapsed="1">
      <c r="A6" s="64"/>
      <c r="B6" s="107" t="str">
        <f>'Методика оценки'!A6</f>
        <v>К1</v>
      </c>
      <c r="C6" s="107" t="str">
        <f>'Методика оценки'!B6</f>
        <v>Группа критериев 1. Качество образовательного процесса</v>
      </c>
      <c r="D6" s="122">
        <f>'Методика оценки'!D6</f>
        <v>0.2</v>
      </c>
      <c r="E6" s="178">
        <f t="shared" ref="E6:L6" si="1">SUM(E7:E18)*$D$6</f>
        <v>13</v>
      </c>
      <c r="F6" s="178">
        <f t="shared" si="1"/>
        <v>9.8000000000000007</v>
      </c>
      <c r="G6" s="178">
        <f t="shared" si="1"/>
        <v>11.3</v>
      </c>
      <c r="H6" s="178">
        <f t="shared" si="1"/>
        <v>9</v>
      </c>
      <c r="I6" s="178">
        <f t="shared" si="1"/>
        <v>12</v>
      </c>
      <c r="J6" s="178">
        <f t="shared" si="1"/>
        <v>10</v>
      </c>
      <c r="K6" s="178">
        <f t="shared" si="1"/>
        <v>3</v>
      </c>
      <c r="L6" s="178">
        <f t="shared" si="1"/>
        <v>5</v>
      </c>
    </row>
    <row r="7" spans="1:12" ht="30" hidden="1" outlineLevel="1">
      <c r="A7" s="2"/>
      <c r="B7" s="91" t="str">
        <f>'Методика оценки'!A7</f>
        <v>К1.1.</v>
      </c>
      <c r="C7" s="90" t="str">
        <f>'Методика оценки'!C7</f>
        <v>Наличие воспитанников, ставших победителями муниципальных, региональных, всероссийских или международных массовых мероприятий в отчетном году</v>
      </c>
      <c r="D7" s="123">
        <f>'Методика оценки'!D7</f>
        <v>0.05</v>
      </c>
      <c r="E7" s="118">
        <f>(IF('ИД Свод'!D5='Методика оценки'!$H$8,'Методика оценки'!$E$8,IF('ИД Свод'!D5='Методика оценки'!$H$9,'Методика оценки'!$E$9,IF('ИД Свод'!D5='Методика оценки'!$H$10,'Методика оценки'!$E$10,'Методика оценки'!$E$11))))*$D$7</f>
        <v>0</v>
      </c>
      <c r="F7" s="118">
        <f>(IF('ИД Свод'!E5='Методика оценки'!$H$8,'Методика оценки'!$E$8,IF('ИД Свод'!E5='Методика оценки'!$H$9,'Методика оценки'!$E$9,IF('ИД Свод'!E5='Методика оценки'!$H$10,'Методика оценки'!$E$10,'Методика оценки'!$E$11))))*$D$7</f>
        <v>4</v>
      </c>
      <c r="G7" s="118">
        <f>(IF('ИД Свод'!F5='Методика оценки'!$H$8,'Методика оценки'!$E$8,IF('ИД Свод'!F5='Методика оценки'!$H$9,'Методика оценки'!$E$9,IF('ИД Свод'!F5='Методика оценки'!$H$10,'Методика оценки'!$E$10,'Методика оценки'!$E$11))))*$D$7</f>
        <v>4</v>
      </c>
      <c r="H7" s="118">
        <f>(IF('ИД Свод'!G5='Методика оценки'!$H$8,'Методика оценки'!$E$8,IF('ИД Свод'!G5='Методика оценки'!$H$9,'Методика оценки'!$E$9,IF('ИД Свод'!G5='Методика оценки'!$H$10,'Методика оценки'!$E$10,'Методика оценки'!$E$11))))*$D$7</f>
        <v>0</v>
      </c>
      <c r="I7" s="118">
        <f>(IF('ИД Свод'!H5='Методика оценки'!$H$8,'Методика оценки'!$E$8,IF('ИД Свод'!H5='Методика оценки'!$H$9,'Методика оценки'!$E$9,IF('ИД Свод'!H5='Методика оценки'!$H$10,'Методика оценки'!$E$10,'Методика оценки'!$E$11))))*$D$7</f>
        <v>0</v>
      </c>
      <c r="J7" s="118">
        <f>(IF('ИД Свод'!I5='Методика оценки'!$H$8,'Методика оценки'!$E$8,IF('ИД Свод'!I5='Методика оценки'!$H$9,'Методика оценки'!$E$9,IF('ИД Свод'!I5='Методика оценки'!$H$10,'Методика оценки'!$E$10,'Методика оценки'!$E$11))))*$D$7</f>
        <v>0</v>
      </c>
      <c r="K7" s="118">
        <f>(IF('ИД Свод'!J5='Методика оценки'!$H$8,'Методика оценки'!$E$8,IF('ИД Свод'!J5='Методика оценки'!$H$9,'Методика оценки'!$E$9,IF('ИД Свод'!J5='Методика оценки'!$H$10,'Методика оценки'!$E$10,'Методика оценки'!$E$11))))*$D$7</f>
        <v>0</v>
      </c>
      <c r="L7" s="118">
        <f>(IF('ИД Свод'!K5='Методика оценки'!$H$8,'Методика оценки'!$E$8,IF('ИД Свод'!K5='Методика оценки'!$H$9,'Методика оценки'!$E$9,IF('ИД Свод'!K5='Методика оценки'!$H$10,'Методика оценки'!$E$10,'Методика оценки'!$E$11))))*$D$7</f>
        <v>0</v>
      </c>
    </row>
    <row r="8" spans="1:12" hidden="1" outlineLevel="1">
      <c r="A8" s="2"/>
      <c r="B8" s="91" t="str">
        <f>'Методика оценки'!A12</f>
        <v>К1.2.</v>
      </c>
      <c r="C8" s="90" t="str">
        <f>'Методика оценки'!C12</f>
        <v xml:space="preserve">Наличие бесплатного дополнительного образования в ДОО в отчетном году
</v>
      </c>
      <c r="D8" s="123">
        <f>'Методика оценки'!D12</f>
        <v>0.1</v>
      </c>
      <c r="E8" s="118">
        <f>(IF('ИД Свод'!D6='Методика оценки'!$H$13,'Методика оценки'!$E$13,IF('ИД Свод'!D6='Методика оценки'!$H$14,'Методика оценки'!$E$14,'Методика оценки'!$E$13)))*$D$8</f>
        <v>0</v>
      </c>
      <c r="F8" s="118">
        <f>(IF('ИД Свод'!E6='Методика оценки'!$H$13,'Методика оценки'!$E$13,IF('ИД Свод'!E6='Методика оценки'!$H$14,'Методика оценки'!$E$14,'Методика оценки'!$E$13)))*$D$8</f>
        <v>0</v>
      </c>
      <c r="G8" s="118">
        <f>(IF('ИД Свод'!F6='Методика оценки'!$H$13,'Методика оценки'!$E$13,IF('ИД Свод'!F6='Методика оценки'!$H$14,'Методика оценки'!$E$14,'Методика оценки'!$E$13)))*$D$8</f>
        <v>0</v>
      </c>
      <c r="H8" s="118">
        <f>(IF('ИД Свод'!G6='Методика оценки'!$H$13,'Методика оценки'!$E$13,IF('ИД Свод'!G6='Методика оценки'!$H$14,'Методика оценки'!$E$14,'Методика оценки'!$E$13)))*$D$8</f>
        <v>0</v>
      </c>
      <c r="I8" s="118">
        <f>(IF('ИД Свод'!H6='Методика оценки'!$H$13,'Методика оценки'!$E$13,IF('ИД Свод'!H6='Методика оценки'!$H$14,'Методика оценки'!$E$14,'Методика оценки'!$E$13)))*$D$8</f>
        <v>0</v>
      </c>
      <c r="J8" s="118">
        <f>(IF('ИД Свод'!I6='Методика оценки'!$H$13,'Методика оценки'!$E$13,IF('ИД Свод'!I6='Методика оценки'!$H$14,'Методика оценки'!$E$14,'Методика оценки'!$E$13)))*$D$8</f>
        <v>0</v>
      </c>
      <c r="K8" s="118">
        <f>(IF('ИД Свод'!J6='Методика оценки'!$H$13,'Методика оценки'!$E$13,IF('ИД Свод'!J6='Методика оценки'!$H$14,'Методика оценки'!$E$14,'Методика оценки'!$E$13)))*$D$8</f>
        <v>0</v>
      </c>
      <c r="L8" s="118">
        <f>(IF('ИД Свод'!K6='Методика оценки'!$H$13,'Методика оценки'!$E$13,IF('ИД Свод'!K6='Методика оценки'!$H$14,'Методика оценки'!$E$14,'Методика оценки'!$E$13)))*$D$8</f>
        <v>0</v>
      </c>
    </row>
    <row r="9" spans="1:12" ht="30" hidden="1" outlineLevel="1">
      <c r="A9" s="2"/>
      <c r="B9" s="91" t="str">
        <f>'Методика оценки'!A15</f>
        <v>К1.3.</v>
      </c>
      <c r="C9" s="90" t="str">
        <f>'Методика оценки'!C15</f>
        <v>Количество разновидностей бесплатных кружков и секций в ДОО в отчетном году</v>
      </c>
      <c r="D9" s="123">
        <f>'Методика оценки'!D15</f>
        <v>0.05</v>
      </c>
      <c r="E9" s="179">
        <f>(IF('ИД Свод'!D7&lt;='Методика оценки'!$J$16,'Методика оценки'!$E$16,IF('Методика оценки'!$H$17&lt;='ИД Свод'!D7&lt;='Методика оценки'!$J$17,'Методика оценки'!$E$17,IF('ИД Свод'!D7&gt;='Методика оценки'!$H$18,'Методика оценки'!$E$18,'Методика оценки'!$E$17))))*$D$9</f>
        <v>0</v>
      </c>
      <c r="F9" s="179">
        <f>(IF('ИД Свод'!E7&lt;='Методика оценки'!$J$16,'Методика оценки'!$E$16,IF('Методика оценки'!$H$17&lt;='ИД Свод'!E7&lt;='Методика оценки'!$J$17,'Методика оценки'!$E$17,IF('ИД Свод'!E7&gt;='Методика оценки'!$H$18,'Методика оценки'!$E$18,'Методика оценки'!$E$17))))*$D$9</f>
        <v>0</v>
      </c>
      <c r="G9" s="179">
        <f>(IF('ИД Свод'!F7&lt;='Методика оценки'!$J$16,'Методика оценки'!$E$16,IF('Методика оценки'!$H$17&lt;='ИД Свод'!F7&lt;='Методика оценки'!$J$17,'Методика оценки'!$E$17,IF('ИД Свод'!F7&gt;='Методика оценки'!$H$18,'Методика оценки'!$E$18,'Методика оценки'!$E$17))))*$D$9</f>
        <v>0</v>
      </c>
      <c r="H9" s="179">
        <f>(IF('ИД Свод'!G7&lt;='Методика оценки'!$J$16,'Методика оценки'!$E$16,IF('Методика оценки'!$H$17&lt;='ИД Свод'!G7&lt;='Методика оценки'!$J$17,'Методика оценки'!$E$17,IF('ИД Свод'!G7&gt;='Методика оценки'!$H$18,'Методика оценки'!$E$18,'Методика оценки'!$E$17))))*$D$9</f>
        <v>0</v>
      </c>
      <c r="I9" s="179">
        <f>(IF('ИД Свод'!H7&lt;='Методика оценки'!$J$16,'Методика оценки'!$E$16,IF('Методика оценки'!$H$17&lt;='ИД Свод'!H7&lt;='Методика оценки'!$J$17,'Методика оценки'!$E$17,IF('ИД Свод'!H7&gt;='Методика оценки'!$H$18,'Методика оценки'!$E$18,'Методика оценки'!$E$17))))*$D$9</f>
        <v>0</v>
      </c>
      <c r="J9" s="179">
        <f>(IF('ИД Свод'!I7&lt;='Методика оценки'!$J$16,'Методика оценки'!$E$16,IF('Методика оценки'!$H$17&lt;='ИД Свод'!I7&lt;='Методика оценки'!$J$17,'Методика оценки'!$E$17,IF('ИД Свод'!I7&gt;='Методика оценки'!$H$18,'Методика оценки'!$E$18,'Методика оценки'!$E$17))))*$D$9</f>
        <v>0</v>
      </c>
      <c r="K9" s="179">
        <f>(IF('ИД Свод'!J7&lt;='Методика оценки'!$J$16,'Методика оценки'!$E$16,IF('Методика оценки'!$H$17&lt;='ИД Свод'!J7&lt;='Методика оценки'!$J$17,'Методика оценки'!$E$17,IF('ИД Свод'!J7&gt;='Методика оценки'!$H$18,'Методика оценки'!$E$18,'Методика оценки'!$E$17))))*$D$9</f>
        <v>0</v>
      </c>
      <c r="L9" s="179">
        <f>(IF('ИД Свод'!K7&lt;='Методика оценки'!$J$16,'Методика оценки'!$E$16,IF('Методика оценки'!$H$17&lt;='ИД Свод'!K7&lt;='Методика оценки'!$J$17,'Методика оценки'!$E$17,IF('ИД Свод'!K7&gt;='Методика оценки'!$H$18,'Методика оценки'!$E$18,'Методика оценки'!$E$17))))*$D$9</f>
        <v>0</v>
      </c>
    </row>
    <row r="10" spans="1:12" ht="30" hidden="1" outlineLevel="1">
      <c r="A10" s="2"/>
      <c r="B10" s="91" t="str">
        <f>'Методика оценки'!A22</f>
        <v>К1.4.</v>
      </c>
      <c r="C10" s="90" t="str">
        <f>'Методика оценки'!C22</f>
        <v xml:space="preserve">Доля воспитанников, получающих дополнительное образование бесплатно (в общем числе воспитанников) в отчетном году
</v>
      </c>
      <c r="D10" s="123">
        <f>'Методика оценки'!D22</f>
        <v>0.1</v>
      </c>
      <c r="E10" s="179">
        <f>IF('ИД Свод'!D9=0,0,(IF(('ИД Свод'!D8/'ИД Свод'!D9)*100&lt;='Методика оценки'!$J$24,'Методика оценки'!$E$24,IF('Методика оценки'!$H$25&lt;=('ИД Свод'!D8/'ИД Свод'!D9)*100&lt;='Методика оценки'!$J$25,'Методика оценки'!$E$25,IF(('ИД Свод'!D8/'ИД Свод'!D9)*100&gt;='Методика оценки'!$H$26,'Методика оценки'!$E$26,'Методика оценки'!$E$25))))*$D$10)</f>
        <v>0</v>
      </c>
      <c r="F10" s="179">
        <f>IF('ИД Свод'!E9=0,0,(IF(('ИД Свод'!E8/'ИД Свод'!E9)*100&lt;='Методика оценки'!$J$24,'Методика оценки'!$E$24,IF('Методика оценки'!$H$25&lt;=('ИД Свод'!E8/'ИД Свод'!E9)*100&lt;='Методика оценки'!$J$25,'Методика оценки'!$E$25,IF(('ИД Свод'!E8/'ИД Свод'!E9)*100&gt;='Методика оценки'!$H$26,'Методика оценки'!$E$26,'Методика оценки'!$E$25))))*$D$10)</f>
        <v>0</v>
      </c>
      <c r="G10" s="179">
        <f>IF('ИД Свод'!F9=0,0,(IF(('ИД Свод'!F8/'ИД Свод'!F9)*100&lt;='Методика оценки'!$J$24,'Методика оценки'!$E$24,IF('Методика оценки'!$H$25&lt;=('ИД Свод'!F8/'ИД Свод'!F9)*100&lt;='Методика оценки'!$J$25,'Методика оценки'!$E$25,IF(('ИД Свод'!F8/'ИД Свод'!F9)*100&gt;='Методика оценки'!$H$26,'Методика оценки'!$E$26,'Методика оценки'!$E$25))))*$D$10)</f>
        <v>0</v>
      </c>
      <c r="H10" s="179">
        <f>IF('ИД Свод'!G9=0,0,(IF(('ИД Свод'!G8/'ИД Свод'!G9)*100&lt;='Методика оценки'!$J$24,'Методика оценки'!$E$24,IF('Методика оценки'!$H$25&lt;=('ИД Свод'!G8/'ИД Свод'!G9)*100&lt;='Методика оценки'!$J$25,'Методика оценки'!$E$25,IF(('ИД Свод'!G8/'ИД Свод'!G9)*100&gt;='Методика оценки'!$H$26,'Методика оценки'!$E$26,'Методика оценки'!$E$25))))*$D$10)</f>
        <v>0</v>
      </c>
      <c r="I10" s="179">
        <f>IF('ИД Свод'!H9=0,0,(IF(('ИД Свод'!H8/'ИД Свод'!H9)*100&lt;='Методика оценки'!$J$24,'Методика оценки'!$E$24,IF('Методика оценки'!$H$25&lt;=('ИД Свод'!H8/'ИД Свод'!H9)*100&lt;='Методика оценки'!$J$25,'Методика оценки'!$E$25,IF(('ИД Свод'!H8/'ИД Свод'!H9)*100&gt;='Методика оценки'!$H$26,'Методика оценки'!$E$26,'Методика оценки'!$E$25))))*$D$10)</f>
        <v>0</v>
      </c>
      <c r="J10" s="179">
        <f>IF('ИД Свод'!I9=0,0,(IF(('ИД Свод'!I8/'ИД Свод'!I9)*100&lt;='Методика оценки'!$J$24,'Методика оценки'!$E$24,IF('Методика оценки'!$H$25&lt;=('ИД Свод'!I8/'ИД Свод'!I9)*100&lt;='Методика оценки'!$J$25,'Методика оценки'!$E$25,IF(('ИД Свод'!I8/'ИД Свод'!I9)*100&gt;='Методика оценки'!$H$26,'Методика оценки'!$E$26,'Методика оценки'!$E$25))))*$D$10)</f>
        <v>0</v>
      </c>
      <c r="K10" s="179">
        <f>IF('ИД Свод'!J9=0,0,(IF(('ИД Свод'!J8/'ИД Свод'!J9)*100&lt;='Методика оценки'!$J$24,'Методика оценки'!$E$24,IF('Методика оценки'!$H$25&lt;=('ИД Свод'!J8/'ИД Свод'!J9)*100&lt;='Методика оценки'!$J$25,'Методика оценки'!$E$25,IF(('ИД Свод'!J8/'ИД Свод'!J9)*100&gt;='Методика оценки'!$H$26,'Методика оценки'!$E$26,'Методика оценки'!$E$25))))*$D$10)</f>
        <v>0</v>
      </c>
      <c r="L10" s="179">
        <f>IF('ИД Свод'!K9=0,0,(IF(('ИД Свод'!K8/'ИД Свод'!K9)*100&lt;='Методика оценки'!$J$24,'Методика оценки'!$E$24,IF('Методика оценки'!$H$25&lt;=('ИД Свод'!K8/'ИД Свод'!K9)*100&lt;='Методика оценки'!$J$25,'Методика оценки'!$E$25,IF(('ИД Свод'!K8/'ИД Свод'!K9)*100&gt;='Методика оценки'!$H$26,'Методика оценки'!$E$26,'Методика оценки'!$E$25))))*$D$10)</f>
        <v>0</v>
      </c>
    </row>
    <row r="11" spans="1:12" ht="30" hidden="1" outlineLevel="1">
      <c r="A11" s="2"/>
      <c r="B11" s="91" t="str">
        <f>'Методика оценки'!A35</f>
        <v>К1.5</v>
      </c>
      <c r="C11" s="90" t="str">
        <f>'Методика оценки'!C35</f>
        <v>Количество проведенных в ДОО конкурсов, выставок, открытых уроков, демонстрирующих достижения воспитанников, в отчетном году</v>
      </c>
      <c r="D11" s="123">
        <f>'Методика оценки'!D35</f>
        <v>0.05</v>
      </c>
      <c r="E11" s="179">
        <f>(IF('ИД Свод'!D10&lt;='Методика оценки'!$J$36,'Методика оценки'!$E$36,IF('Методика оценки'!$H$37&lt;='ИД Свод'!D10&lt;='Методика оценки'!$J$37,'Методика оценки'!$E$37,IF('ИД Свод'!D10&gt;='Методика оценки'!$H$38,'Методика оценки'!$E$38,'Методика оценки'!$E$37))))*$D$11</f>
        <v>5</v>
      </c>
      <c r="F11" s="179">
        <f>(IF('ИД Свод'!E10&lt;='Методика оценки'!$J$36,'Методика оценки'!$E$36,IF('Методика оценки'!$H$37&lt;='ИД Свод'!E10&lt;='Методика оценки'!$J$37,'Методика оценки'!$E$37,IF('ИД Свод'!E10&gt;='Методика оценки'!$H$38,'Методика оценки'!$E$38,'Методика оценки'!$E$37))))*$D$11</f>
        <v>5</v>
      </c>
      <c r="G11" s="179">
        <f>(IF('ИД Свод'!F10&lt;='Методика оценки'!$J$36,'Методика оценки'!$E$36,IF('Методика оценки'!$H$37&lt;='ИД Свод'!F10&lt;='Методика оценки'!$J$37,'Методика оценки'!$E$37,IF('ИД Свод'!F10&gt;='Методика оценки'!$H$38,'Методика оценки'!$E$38,'Методика оценки'!$E$37))))*$D$11</f>
        <v>2.5</v>
      </c>
      <c r="H11" s="179">
        <f>(IF('ИД Свод'!G10&lt;='Методика оценки'!$J$36,'Методика оценки'!$E$36,IF('Методика оценки'!$H$37&lt;='ИД Свод'!G10&lt;='Методика оценки'!$J$37,'Методика оценки'!$E$37,IF('ИД Свод'!G10&gt;='Методика оценки'!$H$38,'Методика оценки'!$E$38,'Методика оценки'!$E$37))))*$D$11</f>
        <v>5</v>
      </c>
      <c r="I11" s="179">
        <f>(IF('ИД Свод'!H10&lt;='Методика оценки'!$J$36,'Методика оценки'!$E$36,IF('Методика оценки'!$H$37&lt;='ИД Свод'!H10&lt;='Методика оценки'!$J$37,'Методика оценки'!$E$37,IF('ИД Свод'!H10&gt;='Методика оценки'!$H$38,'Методика оценки'!$E$38,'Методика оценки'!$E$37))))*$D$11</f>
        <v>5</v>
      </c>
      <c r="J11" s="179">
        <f>(IF('ИД Свод'!I10&lt;='Методика оценки'!$J$36,'Методика оценки'!$E$36,IF('Методика оценки'!$H$37&lt;='ИД Свод'!I10&lt;='Методика оценки'!$J$37,'Методика оценки'!$E$37,IF('ИД Свод'!I10&gt;='Методика оценки'!$H$38,'Методика оценки'!$E$38,'Методика оценки'!$E$37))))*$D$11</f>
        <v>5</v>
      </c>
      <c r="K11" s="179">
        <f>(IF('ИД Свод'!J10&lt;='Методика оценки'!$J$36,'Методика оценки'!$E$36,IF('Методика оценки'!$H$37&lt;='ИД Свод'!J10&lt;='Методика оценки'!$J$37,'Методика оценки'!$E$37,IF('ИД Свод'!J10&gt;='Методика оценки'!$H$38,'Методика оценки'!$E$38,'Методика оценки'!$E$37))))*$D$11</f>
        <v>0</v>
      </c>
      <c r="L11" s="179">
        <f>(IF('ИД Свод'!K10&lt;='Методика оценки'!$J$36,'Методика оценки'!$E$36,IF('Методика оценки'!$H$37&lt;='ИД Свод'!K10&lt;='Методика оценки'!$J$37,'Методика оценки'!$E$37,IF('ИД Свод'!K10&gt;='Методика оценки'!$H$38,'Методика оценки'!$E$38,'Методика оценки'!$E$37))))*$D$11</f>
        <v>0</v>
      </c>
    </row>
    <row r="12" spans="1:12" ht="30" hidden="1" outlineLevel="1">
      <c r="A12" s="2"/>
      <c r="B12" s="91" t="str">
        <f>'Методика оценки'!A39</f>
        <v>К1.6</v>
      </c>
      <c r="C12" s="90" t="str">
        <f>'Методика оценки'!C39</f>
        <v>Количество познавательных мероприятий, проведенных ДОО совместно с родителями воспитанников, в отчетном году</v>
      </c>
      <c r="D12" s="123">
        <f>'Методика оценки'!D39</f>
        <v>0.1</v>
      </c>
      <c r="E12" s="179">
        <f>(IF('ИД Свод'!D11&lt;='Методика оценки'!$J$40,'Методика оценки'!$E$40,IF('Методика оценки'!$H$41&lt;='ИД Свод'!D11&lt;='Методика оценки'!$J$41,'Методика оценки'!$E$41,IF('ИД Свод'!D11&gt;='Методика оценки'!$H$42,'Методика оценки'!$E$42,'Методика оценки'!$E$41))))*$D$12</f>
        <v>10</v>
      </c>
      <c r="F12" s="179">
        <f>(IF('ИД Свод'!E11&lt;='Методика оценки'!$J$40,'Методика оценки'!$E$40,IF('Методика оценки'!$H$41&lt;='ИД Свод'!E11&lt;='Методика оценки'!$J$41,'Методика оценки'!$E$41,IF('ИД Свод'!E11&gt;='Методика оценки'!$H$42,'Методика оценки'!$E$42,'Методика оценки'!$E$41))))*$D$12</f>
        <v>5</v>
      </c>
      <c r="G12" s="179">
        <f>(IF('ИД Свод'!F11&lt;='Методика оценки'!$J$40,'Методика оценки'!$E$40,IF('Методика оценки'!$H$41&lt;='ИД Свод'!F11&lt;='Методика оценки'!$J$41,'Методика оценки'!$E$41,IF('ИД Свод'!F11&gt;='Методика оценки'!$H$42,'Методика оценки'!$E$42,'Методика оценки'!$E$41))))*$D$12</f>
        <v>5</v>
      </c>
      <c r="H12" s="179">
        <f>(IF('ИД Свод'!G11&lt;='Методика оценки'!$J$40,'Методика оценки'!$E$40,IF('Методика оценки'!$H$41&lt;='ИД Свод'!G11&lt;='Методика оценки'!$J$41,'Методика оценки'!$E$41,IF('ИД Свод'!G11&gt;='Методика оценки'!$H$42,'Методика оценки'!$E$42,'Методика оценки'!$E$41))))*$D$12</f>
        <v>10</v>
      </c>
      <c r="I12" s="179">
        <f>(IF('ИД Свод'!H11&lt;='Методика оценки'!$J$40,'Методика оценки'!$E$40,IF('Методика оценки'!$H$41&lt;='ИД Свод'!H11&lt;='Методика оценки'!$J$41,'Методика оценки'!$E$41,IF('ИД Свод'!H11&gt;='Методика оценки'!$H$42,'Методика оценки'!$E$42,'Методика оценки'!$E$41))))*$D$12</f>
        <v>10</v>
      </c>
      <c r="J12" s="179">
        <f>(IF('ИД Свод'!I11&lt;='Методика оценки'!$J$40,'Методика оценки'!$E$40,IF('Методика оценки'!$H$41&lt;='ИД Свод'!I11&lt;='Методика оценки'!$J$41,'Методика оценки'!$E$41,IF('ИД Свод'!I11&gt;='Методика оценки'!$H$42,'Методика оценки'!$E$42,'Методика оценки'!$E$41))))*$D$12</f>
        <v>5</v>
      </c>
      <c r="K12" s="179">
        <f>(IF('ИД Свод'!J11&lt;='Методика оценки'!$J$40,'Методика оценки'!$E$40,IF('Методика оценки'!$H$41&lt;='ИД Свод'!J11&lt;='Методика оценки'!$J$41,'Методика оценки'!$E$41,IF('ИД Свод'!J11&gt;='Методика оценки'!$H$42,'Методика оценки'!$E$42,'Методика оценки'!$E$41))))*$D$12</f>
        <v>5</v>
      </c>
      <c r="L12" s="179">
        <f>(IF('ИД Свод'!K11&lt;='Методика оценки'!$J$40,'Методика оценки'!$E$40,IF('Методика оценки'!$H$41&lt;='ИД Свод'!K11&lt;='Методика оценки'!$J$41,'Методика оценки'!$E$41,IF('ИД Свод'!K11&gt;='Методика оценки'!$H$42,'Методика оценки'!$E$42,'Методика оценки'!$E$41))))*$D$12</f>
        <v>0</v>
      </c>
    </row>
    <row r="13" spans="1:12" ht="30" hidden="1" outlineLevel="1">
      <c r="A13" s="2"/>
      <c r="B13" s="91" t="str">
        <f>'Методика оценки'!A46</f>
        <v>К1.7</v>
      </c>
      <c r="C13" s="90" t="str">
        <f>'Методика оценки'!C46</f>
        <v>Количество разновидностей партнерских организаций, с которыми ДОО реализует совместные познавательные мероприятия</v>
      </c>
      <c r="D13" s="123">
        <f>'Методика оценки'!D46</f>
        <v>0.1</v>
      </c>
      <c r="E13" s="118">
        <f>(IF('ИД Свод'!D12&lt;='Методика оценки'!$J$47,'Методика оценки'!$E$47,IF('Методика оценки'!$H$48&lt;='ИД Свод'!D12&lt;='Методика оценки'!$J$48,'Методика оценки'!$E$48,IF('ИД Свод'!D12&gt;='Методика оценки'!$H$49,'Методика оценки'!$E$49,'Методика оценки'!$E$48))))*$D$13</f>
        <v>5</v>
      </c>
      <c r="F13" s="118">
        <f>(IF('ИД Свод'!E12&lt;='Методика оценки'!$J$47,'Методика оценки'!$E$47,IF('Методика оценки'!$H$48&lt;='ИД Свод'!E12&lt;='Методика оценки'!$J$48,'Методика оценки'!$E$48,IF('ИД Свод'!E12&gt;='Методика оценки'!$H$49,'Методика оценки'!$E$49,'Методика оценки'!$E$48))))*$D$13</f>
        <v>0</v>
      </c>
      <c r="G13" s="118">
        <f>(IF('ИД Свод'!F12&lt;='Методика оценки'!$J$47,'Методика оценки'!$E$47,IF('Методика оценки'!$H$48&lt;='ИД Свод'!F12&lt;='Методика оценки'!$J$48,'Методика оценки'!$E$48,IF('ИД Свод'!F12&gt;='Методика оценки'!$H$49,'Методика оценки'!$E$49,'Методика оценки'!$E$48))))*$D$13</f>
        <v>0</v>
      </c>
      <c r="H13" s="118">
        <f>(IF('ИД Свод'!G12&lt;='Методика оценки'!$J$47,'Методика оценки'!$E$47,IF('Методика оценки'!$H$48&lt;='ИД Свод'!G12&lt;='Методика оценки'!$J$48,'Методика оценки'!$E$48,IF('ИД Свод'!G12&gt;='Методика оценки'!$H$49,'Методика оценки'!$E$49,'Методика оценки'!$E$48))))*$D$13</f>
        <v>5</v>
      </c>
      <c r="I13" s="118">
        <f>(IF('ИД Свод'!H12&lt;='Методика оценки'!$J$47,'Методика оценки'!$E$47,IF('Методика оценки'!$H$48&lt;='ИД Свод'!H12&lt;='Методика оценки'!$J$48,'Методика оценки'!$E$48,IF('ИД Свод'!H12&gt;='Методика оценки'!$H$49,'Методика оценки'!$E$49,'Методика оценки'!$E$48))))*$D$13</f>
        <v>5</v>
      </c>
      <c r="J13" s="118">
        <f>(IF('ИД Свод'!I12&lt;='Методика оценки'!$J$47,'Методика оценки'!$E$47,IF('Методика оценки'!$H$48&lt;='ИД Свод'!I12&lt;='Методика оценки'!$J$48,'Методика оценки'!$E$48,IF('ИД Свод'!I12&gt;='Методика оценки'!$H$49,'Методика оценки'!$E$49,'Методика оценки'!$E$48))))*$D$13</f>
        <v>5</v>
      </c>
      <c r="K13" s="118">
        <f>(IF('ИД Свод'!J12&lt;='Методика оценки'!$J$47,'Методика оценки'!$E$47,IF('Методика оценки'!$H$48&lt;='ИД Свод'!J12&lt;='Методика оценки'!$J$48,'Методика оценки'!$E$48,IF('ИД Свод'!J12&gt;='Методика оценки'!$H$49,'Методика оценки'!$E$49,'Методика оценки'!$E$48))))*$D$13</f>
        <v>0</v>
      </c>
      <c r="L13" s="118">
        <f>(IF('ИД Свод'!K12&lt;='Методика оценки'!$J$47,'Методика оценки'!$E$47,IF('Методика оценки'!$H$48&lt;='ИД Свод'!K12&lt;='Методика оценки'!$J$48,'Методика оценки'!$E$48,IF('ИД Свод'!K12&gt;='Методика оценки'!$H$49,'Методика оценки'!$E$49,'Методика оценки'!$E$48))))*$D$13</f>
        <v>0</v>
      </c>
    </row>
    <row r="14" spans="1:12" ht="30" hidden="1" outlineLevel="1">
      <c r="A14" s="2"/>
      <c r="B14" s="91" t="str">
        <f>'Методика оценки'!A51</f>
        <v>К1.8</v>
      </c>
      <c r="C14" s="86" t="str">
        <f>'Методика оценки'!C51</f>
        <v>Количество используемых в ДОО вариативных форм дошкольного образования в отчетном году</v>
      </c>
      <c r="D14" s="123">
        <f>'Методика оценки'!D51</f>
        <v>0.1</v>
      </c>
      <c r="E14" s="179">
        <f>(IF('ИД Свод'!D13&lt;='Методика оценки'!$J$52,'Методика оценки'!$E$52,IF('Методика оценки'!$H$53&lt;='ИД Свод'!D13&lt;='Методика оценки'!$J$53,'Методика оценки'!$E$53,IF('ИД Свод'!D13&gt;='Методика оценки'!$H$54,'Методика оценки'!$E$54,'Методика оценки'!$E$53))))*$D$14</f>
        <v>10</v>
      </c>
      <c r="F14" s="179">
        <f>(IF('ИД Свод'!E13&lt;='Методика оценки'!$J$52,'Методика оценки'!$E$52,IF('Методика оценки'!$H$53&lt;='ИД Свод'!E13&lt;='Методика оценки'!$J$53,'Методика оценки'!$E$53,IF('ИД Свод'!E13&gt;='Методика оценки'!$H$54,'Методика оценки'!$E$54,'Методика оценки'!$E$53))))*$D$14</f>
        <v>10</v>
      </c>
      <c r="G14" s="179">
        <f>(IF('ИД Свод'!F13&lt;='Методика оценки'!$J$52,'Методика оценки'!$E$52,IF('Методика оценки'!$H$53&lt;='ИД Свод'!F13&lt;='Методика оценки'!$J$53,'Методика оценки'!$E$53,IF('ИД Свод'!F13&gt;='Методика оценки'!$H$54,'Методика оценки'!$E$54,'Методика оценки'!$E$53))))*$D$14</f>
        <v>10</v>
      </c>
      <c r="H14" s="179">
        <f>(IF('ИД Свод'!G13&lt;='Методика оценки'!$J$52,'Методика оценки'!$E$52,IF('Методика оценки'!$H$53&lt;='ИД Свод'!G13&lt;='Методика оценки'!$J$53,'Методика оценки'!$E$53,IF('ИД Свод'!G13&gt;='Методика оценки'!$H$54,'Методика оценки'!$E$54,'Методика оценки'!$E$53))))*$D$14</f>
        <v>10</v>
      </c>
      <c r="I14" s="179">
        <f>(IF('ИД Свод'!H13&lt;='Методика оценки'!$J$52,'Методика оценки'!$E$52,IF('Методика оценки'!$H$53&lt;='ИД Свод'!H13&lt;='Методика оценки'!$J$53,'Методика оценки'!$E$53,IF('ИД Свод'!H13&gt;='Методика оценки'!$H$54,'Методика оценки'!$E$54,'Методика оценки'!$E$53))))*$D$14</f>
        <v>5</v>
      </c>
      <c r="J14" s="179">
        <f>(IF('ИД Свод'!I13&lt;='Методика оценки'!$J$52,'Методика оценки'!$E$52,IF('Методика оценки'!$H$53&lt;='ИД Свод'!I13&lt;='Методика оценки'!$J$53,'Методика оценки'!$E$53,IF('ИД Свод'!I13&gt;='Методика оценки'!$H$54,'Методика оценки'!$E$54,'Методика оценки'!$E$53))))*$D$14</f>
        <v>0</v>
      </c>
      <c r="K14" s="179">
        <f>(IF('ИД Свод'!J13&lt;='Методика оценки'!$J$52,'Методика оценки'!$E$52,IF('Методика оценки'!$H$53&lt;='ИД Свод'!J13&lt;='Методика оценки'!$J$53,'Методика оценки'!$E$53,IF('ИД Свод'!J13&gt;='Методика оценки'!$H$54,'Методика оценки'!$E$54,'Методика оценки'!$E$53))))*$D$14</f>
        <v>0</v>
      </c>
      <c r="L14" s="179">
        <f>(IF('ИД Свод'!K13&lt;='Методика оценки'!$J$52,'Методика оценки'!$E$52,IF('Методика оценки'!$H$53&lt;='ИД Свод'!K13&lt;='Методика оценки'!$J$53,'Методика оценки'!$E$53,IF('ИД Свод'!K13&gt;='Методика оценки'!$H$54,'Методика оценки'!$E$54,'Методика оценки'!$E$53))))*$D$14</f>
        <v>5</v>
      </c>
    </row>
    <row r="15" spans="1:12" ht="45" hidden="1" outlineLevel="1">
      <c r="A15" s="2"/>
      <c r="B15" s="91" t="str">
        <f>'Методика оценки'!A65</f>
        <v>К1.9</v>
      </c>
      <c r="C15" s="86" t="str">
        <f>'Методика оценки'!C65</f>
        <v>Наличие реализуемых в отчетном году собственных авторских образовательных программ ДОО, отмеченных всероссийскими, окружными, региональными или муниципальными наградами</v>
      </c>
      <c r="D15" s="123">
        <f>'Методика оценки'!D65</f>
        <v>0.1</v>
      </c>
      <c r="E15" s="179">
        <f>(IF('ИД Свод'!D14='Методика оценки'!$H$66,'Методика оценки'!$E$66,IF('ИД Свод'!D14='Методика оценки'!$H$67,'Методика оценки'!$E$67,'Методика оценки'!$E$66)))*$D$15</f>
        <v>10</v>
      </c>
      <c r="F15" s="179">
        <f>(IF('ИД Свод'!E14='Методика оценки'!$H$66,'Методика оценки'!$E$66,IF('ИД Свод'!E14='Методика оценки'!$H$67,'Методика оценки'!$E$67,'Методика оценки'!$E$66)))*$D$15</f>
        <v>0</v>
      </c>
      <c r="G15" s="179">
        <f>(IF('ИД Свод'!F14='Методика оценки'!$H$66,'Методика оценки'!$E$66,IF('ИД Свод'!F14='Методика оценки'!$H$67,'Методика оценки'!$E$67,'Методика оценки'!$E$66)))*$D$15</f>
        <v>10</v>
      </c>
      <c r="H15" s="179">
        <f>(IF('ИД Свод'!G14='Методика оценки'!$H$66,'Методика оценки'!$E$66,IF('ИД Свод'!G14='Методика оценки'!$H$67,'Методика оценки'!$E$67,'Методика оценки'!$E$66)))*$D$15</f>
        <v>0</v>
      </c>
      <c r="I15" s="179">
        <f>(IF('ИД Свод'!H14='Методика оценки'!$H$66,'Методика оценки'!$E$66,IF('ИД Свод'!H14='Методика оценки'!$H$67,'Методика оценки'!$E$67,'Методика оценки'!$E$66)))*$D$15</f>
        <v>10</v>
      </c>
      <c r="J15" s="179">
        <f>(IF('ИД Свод'!I14='Методика оценки'!$H$66,'Методика оценки'!$E$66,IF('ИД Свод'!I14='Методика оценки'!$H$67,'Методика оценки'!$E$67,'Методика оценки'!$E$66)))*$D$15</f>
        <v>10</v>
      </c>
      <c r="K15" s="179">
        <f>(IF('ИД Свод'!J14='Методика оценки'!$H$66,'Методика оценки'!$E$66,IF('ИД Свод'!J14='Методика оценки'!$H$67,'Методика оценки'!$E$67,'Методика оценки'!$E$66)))*$D$15</f>
        <v>0</v>
      </c>
      <c r="L15" s="179">
        <f>(IF('ИД Свод'!K14='Методика оценки'!$H$66,'Методика оценки'!$E$66,IF('ИД Свод'!K14='Методика оценки'!$H$67,'Методика оценки'!$E$67,'Методика оценки'!$E$66)))*$D$15</f>
        <v>0</v>
      </c>
    </row>
    <row r="16" spans="1:12" ht="30" hidden="1" outlineLevel="1">
      <c r="A16" s="2"/>
      <c r="B16" s="91" t="str">
        <f>'Методика оценки'!A70</f>
        <v>К1.10</v>
      </c>
      <c r="C16" s="90" t="str">
        <f>'Методика оценки'!C70</f>
        <v>Использование специализированных методик работы с разновозрастными группами (зафиксированных в образовательной программе ДОО)</v>
      </c>
      <c r="D16" s="123">
        <f>'Методика оценки'!D70</f>
        <v>0.05</v>
      </c>
      <c r="E16" s="179">
        <f>(IF('ИД Свод'!D16='Методика оценки'!$H$71,'Методика оценки'!$E$71,IF('ИД Свод'!D16='Методика оценки'!$H$72,'Методика оценки'!$E$72,'Методика оценки'!$E$71)))*$D$16</f>
        <v>5</v>
      </c>
      <c r="F16" s="179">
        <f>(IF('ИД Свод'!E16='Методика оценки'!$H$71,'Методика оценки'!$E$71,IF('ИД Свод'!E16='Методика оценки'!$H$72,'Методика оценки'!$E$72,'Методика оценки'!$E$71)))*$D$16</f>
        <v>5</v>
      </c>
      <c r="G16" s="179">
        <f>(IF('ИД Свод'!F16='Методика оценки'!$H$71,'Методика оценки'!$E$71,IF('ИД Свод'!F16='Методика оценки'!$H$72,'Методика оценки'!$E$72,'Методика оценки'!$E$71)))*$D$16</f>
        <v>5</v>
      </c>
      <c r="H16" s="179">
        <f>(IF('ИД Свод'!G16='Методика оценки'!$H$71,'Методика оценки'!$E$71,IF('ИД Свод'!G16='Методика оценки'!$H$72,'Методика оценки'!$E$72,'Методика оценки'!$E$71)))*$D$16</f>
        <v>5</v>
      </c>
      <c r="I16" s="179">
        <f>(IF('ИД Свод'!H16='Методика оценки'!$H$71,'Методика оценки'!$E$71,IF('ИД Свод'!H16='Методика оценки'!$H$72,'Методика оценки'!$E$72,'Методика оценки'!$E$71)))*$D$16</f>
        <v>5</v>
      </c>
      <c r="J16" s="179">
        <f>(IF('ИД Свод'!I16='Методика оценки'!$H$71,'Методика оценки'!$E$71,IF('ИД Свод'!I16='Методика оценки'!$H$72,'Методика оценки'!$E$72,'Методика оценки'!$E$71)))*$D$16</f>
        <v>5</v>
      </c>
      <c r="K16" s="179">
        <f>(IF('ИД Свод'!J16='Методика оценки'!$H$71,'Методика оценки'!$E$71,IF('ИД Свод'!J16='Методика оценки'!$H$72,'Методика оценки'!$E$72,'Методика оценки'!$E$71)))*$D$16</f>
        <v>0</v>
      </c>
      <c r="L16" s="179">
        <f>(IF('ИД Свод'!K16='Методика оценки'!$H$71,'Методика оценки'!$E$71,IF('ИД Свод'!K16='Методика оценки'!$H$72,'Методика оценки'!$E$72,'Методика оценки'!$E$71)))*$D$16</f>
        <v>0</v>
      </c>
    </row>
    <row r="17" spans="1:12" ht="60" hidden="1" outlineLevel="1">
      <c r="A17" s="2"/>
      <c r="B17" s="91" t="str">
        <f>'Методика оценки'!A73</f>
        <v>К1.11</v>
      </c>
      <c r="C17" s="90" t="str">
        <f>'Методика оценки'!C73</f>
        <v>Количество предусмотренных ФГОС ДО парциальных программ по развитию детей, реализуемых в ДОО (физическое развитие, художественно-эстетическое развитие, речевое развитие, познавательное развитие,  социально-коммуникативное развитие)</v>
      </c>
      <c r="D17" s="123">
        <f>'Методика оценки'!D73</f>
        <v>0.1</v>
      </c>
      <c r="E17" s="179">
        <f>(IF('ИД Свод'!D17&lt;='Методика оценки'!$J$74,'Методика оценки'!$E$74,IF('Методика оценки'!$H$75&lt;='ИД Свод'!D17&lt;='Методика оценки'!$J$75,'Методика оценки'!$E$75,IF('ИД Свод'!D17&gt;='Методика оценки'!$H$76,'Методика оценки'!$E$76,'Методика оценки'!$E$75))))*$D$17</f>
        <v>10</v>
      </c>
      <c r="F17" s="179">
        <f>(IF('ИД Свод'!E17&lt;='Методика оценки'!$J$74,'Методика оценки'!$E$74,IF('Методика оценки'!$H$75&lt;='ИД Свод'!E17&lt;='Методика оценки'!$J$75,'Методика оценки'!$E$75,IF('ИД Свод'!E17&gt;='Методика оценки'!$H$76,'Методика оценки'!$E$76,'Методика оценки'!$E$75))))*$D$17</f>
        <v>10</v>
      </c>
      <c r="G17" s="179">
        <f>(IF('ИД Свод'!F17&lt;='Методика оценки'!$J$74,'Методика оценки'!$E$74,IF('Методика оценки'!$H$75&lt;='ИД Свод'!F17&lt;='Методика оценки'!$J$75,'Методика оценки'!$E$75,IF('ИД Свод'!F17&gt;='Методика оценки'!$H$76,'Методика оценки'!$E$76,'Методика оценки'!$E$75))))*$D$17</f>
        <v>10</v>
      </c>
      <c r="H17" s="179">
        <f>(IF('ИД Свод'!G17&lt;='Методика оценки'!$J$74,'Методика оценки'!$E$74,IF('Методика оценки'!$H$75&lt;='ИД Свод'!G17&lt;='Методика оценки'!$J$75,'Методика оценки'!$E$75,IF('ИД Свод'!G17&gt;='Методика оценки'!$H$76,'Методика оценки'!$E$76,'Методика оценки'!$E$75))))*$D$17</f>
        <v>0</v>
      </c>
      <c r="I17" s="179">
        <f>(IF('ИД Свод'!H17&lt;='Методика оценки'!$J$74,'Методика оценки'!$E$74,IF('Методика оценки'!$H$75&lt;='ИД Свод'!H17&lt;='Методика оценки'!$J$75,'Методика оценки'!$E$75,IF('ИД Свод'!H17&gt;='Методика оценки'!$H$76,'Методика оценки'!$E$76,'Методика оценки'!$E$75))))*$D$17</f>
        <v>10</v>
      </c>
      <c r="J17" s="179">
        <f>(IF('ИД Свод'!I17&lt;='Методика оценки'!$J$74,'Методика оценки'!$E$74,IF('Методика оценки'!$H$75&lt;='ИД Свод'!I17&lt;='Методика оценки'!$J$75,'Методика оценки'!$E$75,IF('ИД Свод'!I17&gt;='Методика оценки'!$H$76,'Методика оценки'!$E$76,'Методика оценки'!$E$75))))*$D$17</f>
        <v>10</v>
      </c>
      <c r="K17" s="179">
        <f>(IF('ИД Свод'!J17&lt;='Методика оценки'!$J$74,'Методика оценки'!$E$74,IF('Методика оценки'!$H$75&lt;='ИД Свод'!J17&lt;='Методика оценки'!$J$75,'Методика оценки'!$E$75,IF('ИД Свод'!J17&gt;='Методика оценки'!$H$76,'Методика оценки'!$E$76,'Методика оценки'!$E$75))))*$D$17</f>
        <v>10</v>
      </c>
      <c r="L17" s="179">
        <f>(IF('ИД Свод'!K17&lt;='Методика оценки'!$J$74,'Методика оценки'!$E$74,IF('Методика оценки'!$H$75&lt;='ИД Свод'!K17&lt;='Методика оценки'!$J$75,'Методика оценки'!$E$75,IF('ИД Свод'!K17&gt;='Методика оценки'!$H$76,'Методика оценки'!$E$76,'Методика оценки'!$E$75))))*$D$17</f>
        <v>10</v>
      </c>
    </row>
    <row r="18" spans="1:12" ht="45" hidden="1" outlineLevel="1">
      <c r="A18" s="2"/>
      <c r="B18" s="91" t="str">
        <f>'Методика оценки'!A79</f>
        <v>К1.12</v>
      </c>
      <c r="C18" s="90" t="str">
        <f>'Методика оценки'!C79</f>
        <v>Наличие системы диагностики развития (знаний, умений, навыков) воспитанников или системы мониторинга достижения воспитанниками  планируемых целевых ориентиров</v>
      </c>
      <c r="D18" s="123">
        <f>'Методика оценки'!D79</f>
        <v>0.1</v>
      </c>
      <c r="E18" s="179">
        <f>(IF('ИД Свод'!D18='Методика оценки'!$H$80,'Методика оценки'!$E$80,IF('ИД Свод'!D18='Методика оценки'!$H$81,'Методика оценки'!$E$81,'Методика оценки'!$E$80)))*$D$18</f>
        <v>10</v>
      </c>
      <c r="F18" s="179">
        <f>(IF('ИД Свод'!E18='Методика оценки'!$H$80,'Методика оценки'!$E$80,IF('ИД Свод'!E18='Методика оценки'!$H$81,'Методика оценки'!$E$81,'Методика оценки'!$E$80)))*$D$18</f>
        <v>10</v>
      </c>
      <c r="G18" s="179">
        <f>(IF('ИД Свод'!F18='Методика оценки'!$H$80,'Методика оценки'!$E$80,IF('ИД Свод'!F18='Методика оценки'!$H$81,'Методика оценки'!$E$81,'Методика оценки'!$E$80)))*$D$18</f>
        <v>10</v>
      </c>
      <c r="H18" s="179">
        <f>(IF('ИД Свод'!G18='Методика оценки'!$H$80,'Методика оценки'!$E$80,IF('ИД Свод'!G18='Методика оценки'!$H$81,'Методика оценки'!$E$81,'Методика оценки'!$E$80)))*$D$18</f>
        <v>10</v>
      </c>
      <c r="I18" s="179">
        <f>(IF('ИД Свод'!H18='Методика оценки'!$H$80,'Методика оценки'!$E$80,IF('ИД Свод'!H18='Методика оценки'!$H$81,'Методика оценки'!$E$81,'Методика оценки'!$E$80)))*$D$18</f>
        <v>10</v>
      </c>
      <c r="J18" s="179">
        <f>(IF('ИД Свод'!I18='Методика оценки'!$H$80,'Методика оценки'!$E$80,IF('ИД Свод'!I18='Методика оценки'!$H$81,'Методика оценки'!$E$81,'Методика оценки'!$E$80)))*$D$18</f>
        <v>10</v>
      </c>
      <c r="K18" s="179">
        <f>(IF('ИД Свод'!J18='Методика оценки'!$H$80,'Методика оценки'!$E$80,IF('ИД Свод'!J18='Методика оценки'!$H$81,'Методика оценки'!$E$81,'Методика оценки'!$E$80)))*$D$18</f>
        <v>0</v>
      </c>
      <c r="L18" s="179">
        <f>(IF('ИД Свод'!K18='Методика оценки'!$H$80,'Методика оценки'!$E$80,IF('ИД Свод'!K18='Методика оценки'!$H$81,'Методика оценки'!$E$81,'Методика оценки'!$E$80)))*$D$18</f>
        <v>10</v>
      </c>
    </row>
    <row r="19" spans="1:12" ht="30" collapsed="1">
      <c r="A19" s="64"/>
      <c r="B19" s="106" t="str">
        <f>'Методика оценки'!A82</f>
        <v>К2</v>
      </c>
      <c r="C19" s="107" t="str">
        <f>'Методика оценки'!B82</f>
        <v>Группа критериев 2. Качество услуг по присмотру и уходу за детьми (содержание детей, обеспечение питанием и т.п.)</v>
      </c>
      <c r="D19" s="122">
        <f>'Методика оценки'!D82</f>
        <v>0.15</v>
      </c>
      <c r="E19" s="178">
        <f t="shared" ref="E19:L19" si="2">SUM(E20:E24)*$D$19</f>
        <v>15</v>
      </c>
      <c r="F19" s="178">
        <f t="shared" si="2"/>
        <v>15</v>
      </c>
      <c r="G19" s="178">
        <f t="shared" si="2"/>
        <v>15</v>
      </c>
      <c r="H19" s="178">
        <f t="shared" si="2"/>
        <v>15</v>
      </c>
      <c r="I19" s="178">
        <f t="shared" si="2"/>
        <v>13.5</v>
      </c>
      <c r="J19" s="178">
        <f t="shared" si="2"/>
        <v>15</v>
      </c>
      <c r="K19" s="178">
        <f t="shared" si="2"/>
        <v>9</v>
      </c>
      <c r="L19" s="178">
        <f t="shared" si="2"/>
        <v>15</v>
      </c>
    </row>
    <row r="20" spans="1:12" ht="30" hidden="1" outlineLevel="1">
      <c r="A20" s="2"/>
      <c r="B20" s="91" t="str">
        <f>'Методика оценки'!A83</f>
        <v>К2.1.</v>
      </c>
      <c r="C20" s="86" t="str">
        <f>'Методика оценки'!C83</f>
        <v>Среднее количество дней, пропущенных одним воспитанником ДОО по болезни, в отчётном году</v>
      </c>
      <c r="D20" s="123">
        <f>'Методика оценки'!D83</f>
        <v>0.2</v>
      </c>
      <c r="E20" s="179">
        <f>IF('ИД Свод'!D9=0,0,(IF('ИД Свод'!D19/'ИД Свод'!D9&gt;='Методика оценки'!$H$85,'Методика оценки'!$E$85,IF('Методика оценки'!$H$86&lt;='ИД Свод'!D19/'ИД Свод'!D9&lt;='Методика оценки'!$J$86,'Методика оценки'!$E$86,IF('ИД Свод'!D19/'ИД Свод'!D9&lt;='Методика оценки'!$J$87,'Методика оценки'!$E$87,'Методика оценки'!$E$86))))*$D$20)</f>
        <v>20</v>
      </c>
      <c r="F20" s="179">
        <f>IF('ИД Свод'!E9=0,0,(IF('ИД Свод'!E19/'ИД Свод'!E9&gt;='Методика оценки'!$H$85,'Методика оценки'!$E$85,IF('Методика оценки'!$H$86&lt;='ИД Свод'!E19/'ИД Свод'!E9&lt;='Методика оценки'!$J$86,'Методика оценки'!$E$86,IF('ИД Свод'!E19/'ИД Свод'!E9&lt;='Методика оценки'!$J$87,'Методика оценки'!$E$87,'Методика оценки'!$E$86))))*$D$20)</f>
        <v>20</v>
      </c>
      <c r="G20" s="179">
        <f>IF('ИД Свод'!F9=0,0,(IF('ИД Свод'!F19/'ИД Свод'!F9&gt;='Методика оценки'!$H$85,'Методика оценки'!$E$85,IF('Методика оценки'!$H$86&lt;='ИД Свод'!F19/'ИД Свод'!F9&lt;='Методика оценки'!$J$86,'Методика оценки'!$E$86,IF('ИД Свод'!F19/'ИД Свод'!F9&lt;='Методика оценки'!$J$87,'Методика оценки'!$E$87,'Методика оценки'!$E$86))))*$D$20)</f>
        <v>20</v>
      </c>
      <c r="H20" s="179">
        <f>IF('ИД Свод'!G9=0,0,(IF('ИД Свод'!G19/'ИД Свод'!G9&gt;='Методика оценки'!$H$85,'Методика оценки'!$E$85,IF('Методика оценки'!$H$86&lt;='ИД Свод'!G19/'ИД Свод'!G9&lt;='Методика оценки'!$J$86,'Методика оценки'!$E$86,IF('ИД Свод'!G19/'ИД Свод'!G9&lt;='Методика оценки'!$J$87,'Методика оценки'!$E$87,'Методика оценки'!$E$86))))*$D$20)</f>
        <v>20</v>
      </c>
      <c r="I20" s="179">
        <f>IF('ИД Свод'!H9=0,0,(IF('ИД Свод'!H19/'ИД Свод'!H9&gt;='Методика оценки'!$H$85,'Методика оценки'!$E$85,IF('Методика оценки'!$H$86&lt;='ИД Свод'!H19/'ИД Свод'!H9&lt;='Методика оценки'!$J$86,'Методика оценки'!$E$86,IF('ИД Свод'!H19/'ИД Свод'!H9&lt;='Методика оценки'!$J$87,'Методика оценки'!$E$87,'Методика оценки'!$E$86))))*$D$20)</f>
        <v>20</v>
      </c>
      <c r="J20" s="179">
        <f>IF('ИД Свод'!I9=0,0,(IF('ИД Свод'!I19/'ИД Свод'!I9&gt;='Методика оценки'!$H$85,'Методика оценки'!$E$85,IF('Методика оценки'!$H$86&lt;='ИД Свод'!I19/'ИД Свод'!I9&lt;='Методика оценки'!$J$86,'Методика оценки'!$E$86,IF('ИД Свод'!I19/'ИД Свод'!I9&lt;='Методика оценки'!$J$87,'Методика оценки'!$E$87,'Методика оценки'!$E$86))))*$D$20)</f>
        <v>20</v>
      </c>
      <c r="K20" s="179">
        <f>IF('ИД Свод'!J9=0,0,(IF('ИД Свод'!J19/'ИД Свод'!J9&gt;='Методика оценки'!$H$85,'Методика оценки'!$E$85,IF('Методика оценки'!$H$86&lt;='ИД Свод'!J19/'ИД Свод'!J9&lt;='Методика оценки'!$J$86,'Методика оценки'!$E$86,IF('ИД Свод'!J19/'ИД Свод'!J9&lt;='Методика оценки'!$J$87,'Методика оценки'!$E$87,'Методика оценки'!$E$86))))*$D$20)</f>
        <v>20</v>
      </c>
      <c r="L20" s="179">
        <f>IF('ИД Свод'!K9=0,0,(IF('ИД Свод'!K19/'ИД Свод'!K9&gt;='Методика оценки'!$H$85,'Методика оценки'!$E$85,IF('Методика оценки'!$H$86&lt;='ИД Свод'!K19/'ИД Свод'!K9&lt;='Методика оценки'!$J$86,'Методика оценки'!$E$86,IF('ИД Свод'!K19/'ИД Свод'!K9&lt;='Методика оценки'!$J$87,'Методика оценки'!$E$87,'Методика оценки'!$E$86))))*$D$20)</f>
        <v>20</v>
      </c>
    </row>
    <row r="21" spans="1:12" ht="45" hidden="1" outlineLevel="1">
      <c r="A21" s="2"/>
      <c r="B21" s="91" t="str">
        <f>'Методика оценки'!A88</f>
        <v>К2.2.</v>
      </c>
      <c r="C21" s="90" t="str">
        <f>'Методика оценки'!C88</f>
        <v>Количество несчастных случаев, отравлений и травм, полученных воспитанниками во время пребывания в ДОО (на 100 воcпитанников) в отчётном году</v>
      </c>
      <c r="D21" s="123">
        <f>'Методика оценки'!D88</f>
        <v>0.2</v>
      </c>
      <c r="E21" s="179">
        <f>IF('ИД Свод'!D9=0,0,(IF((('ИД Свод'!D20/'ИД Свод'!D9)*100)&gt;='Методика оценки'!$H$90,'Методика оценки'!$E$90,IF('Методика оценки'!$H$91&lt;=(('ИД Свод'!D20/'ИД Свод'!D9)*100)&lt;='Методика оценки'!$J$91,'Методика оценки'!$E$91,IF((('ИД Свод'!D20/'ИД Свод'!D9)*100)&lt;='Методика оценки'!$J$92,'Методика оценки'!$E$92,'Методика оценки'!$E$91))))*$D$21)</f>
        <v>20</v>
      </c>
      <c r="F21" s="179">
        <f>IF('ИД Свод'!E9=0,0,(IF((('ИД Свод'!E20/'ИД Свод'!E9)*100)&gt;='Методика оценки'!$H$90,'Методика оценки'!$E$90,IF('Методика оценки'!$H$91&lt;=(('ИД Свод'!E20/'ИД Свод'!E9)*100)&lt;='Методика оценки'!$J$91,'Методика оценки'!$E$91,IF((('ИД Свод'!E20/'ИД Свод'!E9)*100)&lt;='Методика оценки'!$J$92,'Методика оценки'!$E$92,'Методика оценки'!$E$91))))*$D$21)</f>
        <v>20</v>
      </c>
      <c r="G21" s="179">
        <f>IF('ИД Свод'!F9=0,0,(IF((('ИД Свод'!F20/'ИД Свод'!F9)*100)&gt;='Методика оценки'!$H$90,'Методика оценки'!$E$90,IF('Методика оценки'!$H$91&lt;=(('ИД Свод'!F20/'ИД Свод'!F9)*100)&lt;='Методика оценки'!$J$91,'Методика оценки'!$E$91,IF((('ИД Свод'!F20/'ИД Свод'!F9)*100)&lt;='Методика оценки'!$J$92,'Методика оценки'!$E$92,'Методика оценки'!$E$91))))*$D$21)</f>
        <v>20</v>
      </c>
      <c r="H21" s="179">
        <f>IF('ИД Свод'!G9=0,0,(IF((('ИД Свод'!G20/'ИД Свод'!G9)*100)&gt;='Методика оценки'!$H$90,'Методика оценки'!$E$90,IF('Методика оценки'!$H$91&lt;=(('ИД Свод'!G20/'ИД Свод'!G9)*100)&lt;='Методика оценки'!$J$91,'Методика оценки'!$E$91,IF((('ИД Свод'!G20/'ИД Свод'!G9)*100)&lt;='Методика оценки'!$J$92,'Методика оценки'!$E$92,'Методика оценки'!$E$91))))*$D$21)</f>
        <v>20</v>
      </c>
      <c r="I21" s="179">
        <f>IF('ИД Свод'!H9=0,0,(IF((('ИД Свод'!H20/'ИД Свод'!H9)*100)&gt;='Методика оценки'!$H$90,'Методика оценки'!$E$90,IF('Методика оценки'!$H$91&lt;=(('ИД Свод'!H20/'ИД Свод'!H9)*100)&lt;='Методика оценки'!$J$91,'Методика оценки'!$E$91,IF((('ИД Свод'!H20/'ИД Свод'!H9)*100)&lt;='Методика оценки'!$J$92,'Методика оценки'!$E$92,'Методика оценки'!$E$91))))*$D$21)</f>
        <v>20</v>
      </c>
      <c r="J21" s="179">
        <f>IF('ИД Свод'!I9=0,0,(IF((('ИД Свод'!I20/'ИД Свод'!I9)*100)&gt;='Методика оценки'!$H$90,'Методика оценки'!$E$90,IF('Методика оценки'!$H$91&lt;=(('ИД Свод'!I20/'ИД Свод'!I9)*100)&lt;='Методика оценки'!$J$91,'Методика оценки'!$E$91,IF((('ИД Свод'!I20/'ИД Свод'!I9)*100)&lt;='Методика оценки'!$J$92,'Методика оценки'!$E$92,'Методика оценки'!$E$91))))*$D$21)</f>
        <v>20</v>
      </c>
      <c r="K21" s="179">
        <f>IF('ИД Свод'!J9=0,0,(IF((('ИД Свод'!J20/'ИД Свод'!J9)*100)&gt;='Методика оценки'!$H$90,'Методика оценки'!$E$90,IF('Методика оценки'!$H$91&lt;=(('ИД Свод'!J20/'ИД Свод'!J9)*100)&lt;='Методика оценки'!$J$91,'Методика оценки'!$E$91,IF((('ИД Свод'!J20/'ИД Свод'!J9)*100)&lt;='Методика оценки'!$J$92,'Методика оценки'!$E$92,'Методика оценки'!$E$91))))*$D$21)</f>
        <v>20</v>
      </c>
      <c r="L21" s="179">
        <f>IF('ИД Свод'!K9=0,0,(IF((('ИД Свод'!K20/'ИД Свод'!K9)*100)&gt;='Методика оценки'!$H$90,'Методика оценки'!$E$90,IF('Методика оценки'!$H$91&lt;=(('ИД Свод'!K20/'ИД Свод'!K9)*100)&lt;='Методика оценки'!$J$91,'Методика оценки'!$E$91,IF((('ИД Свод'!K20/'ИД Свод'!K9)*100)&lt;='Методика оценки'!$J$92,'Методика оценки'!$E$92,'Методика оценки'!$E$91))))*$D$21)</f>
        <v>20</v>
      </c>
    </row>
    <row r="22" spans="1:12" hidden="1" outlineLevel="1">
      <c r="A22" s="65"/>
      <c r="B22" s="111" t="str">
        <f>'Методика оценки'!A101</f>
        <v>К2.3.</v>
      </c>
      <c r="C22" s="86" t="str">
        <f>'Методика оценки'!C101</f>
        <v>Наличие сторожа (охранника) в дневное время</v>
      </c>
      <c r="D22" s="123">
        <f>'Методика оценки'!D101</f>
        <v>0.2</v>
      </c>
      <c r="E22" s="179">
        <f>(IF('ИД Свод'!D21='Методика оценки'!$H$102,'Методика оценки'!$E$102,IF('ИД Свод'!D21='Методика оценки'!$H$103,'Методика оценки'!$E$103,'Методика оценки'!$E$102)))*$D$22</f>
        <v>20</v>
      </c>
      <c r="F22" s="179">
        <f>(IF('ИД Свод'!E21='Методика оценки'!$H$102,'Методика оценки'!$E$102,IF('ИД Свод'!E21='Методика оценки'!$H$103,'Методика оценки'!$E$103,'Методика оценки'!$E$102)))*$D$22</f>
        <v>20</v>
      </c>
      <c r="G22" s="179">
        <f>(IF('ИД Свод'!F21='Методика оценки'!$H$102,'Методика оценки'!$E$102,IF('ИД Свод'!F21='Методика оценки'!$H$103,'Методика оценки'!$E$103,'Методика оценки'!$E$102)))*$D$22</f>
        <v>20</v>
      </c>
      <c r="H22" s="179">
        <f>(IF('ИД Свод'!G21='Методика оценки'!$H$102,'Методика оценки'!$E$102,IF('ИД Свод'!G21='Методика оценки'!$H$103,'Методика оценки'!$E$103,'Методика оценки'!$E$102)))*$D$22</f>
        <v>20</v>
      </c>
      <c r="I22" s="179">
        <f>(IF('ИД Свод'!H21='Методика оценки'!$H$102,'Методика оценки'!$E$102,IF('ИД Свод'!H21='Методика оценки'!$H$103,'Методика оценки'!$E$103,'Методика оценки'!$E$102)))*$D$22</f>
        <v>20</v>
      </c>
      <c r="J22" s="179">
        <f>(IF('ИД Свод'!I21='Методика оценки'!$H$102,'Методика оценки'!$E$102,IF('ИД Свод'!I21='Методика оценки'!$H$103,'Методика оценки'!$E$103,'Методика оценки'!$E$102)))*$D$22</f>
        <v>20</v>
      </c>
      <c r="K22" s="179">
        <f>(IF('ИД Свод'!J21='Методика оценки'!$H$102,'Методика оценки'!$E$102,IF('ИД Свод'!J21='Методика оценки'!$H$103,'Методика оценки'!$E$103,'Методика оценки'!$E$102)))*$D$22</f>
        <v>0</v>
      </c>
      <c r="L22" s="179">
        <f>(IF('ИД Свод'!K21='Методика оценки'!$H$102,'Методика оценки'!$E$102,IF('ИД Свод'!K21='Методика оценки'!$H$103,'Методика оценки'!$E$103,'Методика оценки'!$E$102)))*$D$22</f>
        <v>20</v>
      </c>
    </row>
    <row r="23" spans="1:12" hidden="1" outlineLevel="1">
      <c r="A23" s="65"/>
      <c r="B23" s="111" t="str">
        <f>'Методика оценки'!A104</f>
        <v>К2.4.</v>
      </c>
      <c r="C23" s="86" t="str">
        <f>'Методика оценки'!C104</f>
        <v>Доля воспитанников, прошедших диспансеризацию в отчётном году</v>
      </c>
      <c r="D23" s="123">
        <f>'Методика оценки'!D104</f>
        <v>0.2</v>
      </c>
      <c r="E23" s="179">
        <f>IF('ИД Свод'!D9=0,0,(IF((('ИД Свод'!D22/'ИД Свод'!D9)*100)&lt;='Методика оценки'!$J$106,'Методика оценки'!$E$106,IF('Методика оценки'!$H$107&lt;=(('ИД Свод'!D22/'ИД Свод'!D9)*100)&lt;='Методика оценки'!$J$107,'Методика оценки'!$E$107,IF((('ИД Свод'!D22/'ИД Свод'!D9))*100&gt;='Методика оценки'!$H$108,'Методика оценки'!$E$108,'Методика оценки'!$E$107))))*$D$23)</f>
        <v>20</v>
      </c>
      <c r="F23" s="179">
        <f>IF('ИД Свод'!E9=0,0,(IF((('ИД Свод'!E22/'ИД Свод'!E9)*100)&lt;='Методика оценки'!$J$106,'Методика оценки'!$E$106,IF('Методика оценки'!$H$107&lt;=(('ИД Свод'!E22/'ИД Свод'!E9)*100)&lt;='Методика оценки'!$J$107,'Методика оценки'!$E$107,IF((('ИД Свод'!E22/'ИД Свод'!E9))*100&gt;='Методика оценки'!$H$108,'Методика оценки'!$E$108,'Методика оценки'!$E$107))))*$D$23)</f>
        <v>20</v>
      </c>
      <c r="G23" s="179">
        <f>IF('ИД Свод'!F9=0,0,(IF((('ИД Свод'!F22/'ИД Свод'!F9)*100)&lt;='Методика оценки'!$J$106,'Методика оценки'!$E$106,IF('Методика оценки'!$H$107&lt;=(('ИД Свод'!F22/'ИД Свод'!F9)*100)&lt;='Методика оценки'!$J$107,'Методика оценки'!$E$107,IF((('ИД Свод'!F22/'ИД Свод'!F9))*100&gt;='Методика оценки'!$H$108,'Методика оценки'!$E$108,'Методика оценки'!$E$107))))*$D$23)</f>
        <v>20</v>
      </c>
      <c r="H23" s="179">
        <f>IF('ИД Свод'!G9=0,0,(IF((('ИД Свод'!G22/'ИД Свод'!G9)*100)&lt;='Методика оценки'!$J$106,'Методика оценки'!$E$106,IF('Методика оценки'!$H$107&lt;=(('ИД Свод'!G22/'ИД Свод'!G9)*100)&lt;='Методика оценки'!$J$107,'Методика оценки'!$E$107,IF((('ИД Свод'!G22/'ИД Свод'!G9))*100&gt;='Методика оценки'!$H$108,'Методика оценки'!$E$108,'Методика оценки'!$E$107))))*$D$23)</f>
        <v>20</v>
      </c>
      <c r="I23" s="179">
        <f>IF('ИД Свод'!H9=0,0,(IF((('ИД Свод'!H22/'ИД Свод'!H9)*100)&lt;='Методика оценки'!$J$106,'Методика оценки'!$E$106,IF('Методика оценки'!$H$107&lt;=(('ИД Свод'!H22/'ИД Свод'!H9)*100)&lt;='Методика оценки'!$J$107,'Методика оценки'!$E$107,IF((('ИД Свод'!H22/'ИД Свод'!H9))*100&gt;='Методика оценки'!$H$108,'Методика оценки'!$E$108,'Методика оценки'!$E$107))))*$D$23)</f>
        <v>10</v>
      </c>
      <c r="J23" s="179">
        <f>IF('ИД Свод'!I9=0,0,(IF((('ИД Свод'!I22/'ИД Свод'!I9)*100)&lt;='Методика оценки'!$J$106,'Методика оценки'!$E$106,IF('Методика оценки'!$H$107&lt;=(('ИД Свод'!I22/'ИД Свод'!I9)*100)&lt;='Методика оценки'!$J$107,'Методика оценки'!$E$107,IF((('ИД Свод'!I22/'ИД Свод'!I9))*100&gt;='Методика оценки'!$H$108,'Методика оценки'!$E$108,'Методика оценки'!$E$107))))*$D$23)</f>
        <v>20</v>
      </c>
      <c r="K23" s="179">
        <f>IF('ИД Свод'!J9=0,0,(IF((('ИД Свод'!J22/'ИД Свод'!J9)*100)&lt;='Методика оценки'!$J$106,'Методика оценки'!$E$106,IF('Методика оценки'!$H$107&lt;=(('ИД Свод'!J22/'ИД Свод'!J9)*100)&lt;='Методика оценки'!$J$107,'Методика оценки'!$E$107,IF((('ИД Свод'!J22/'ИД Свод'!J9))*100&gt;='Методика оценки'!$H$108,'Методика оценки'!$E$108,'Методика оценки'!$E$107))))*$D$23)</f>
        <v>20</v>
      </c>
      <c r="L23" s="179">
        <f>IF('ИД Свод'!K9=0,0,(IF((('ИД Свод'!K22/'ИД Свод'!K9)*100)&lt;='Методика оценки'!$J$106,'Методика оценки'!$E$106,IF('Методика оценки'!$H$107&lt;=(('ИД Свод'!K22/'ИД Свод'!K9)*100)&lt;='Методика оценки'!$J$107,'Методика оценки'!$E$107,IF((('ИД Свод'!K22/'ИД Свод'!K9))*100&gt;='Методика оценки'!$H$108,'Методика оценки'!$E$108,'Методика оценки'!$E$107))))*$D$23)</f>
        <v>20</v>
      </c>
    </row>
    <row r="24" spans="1:12" ht="30" hidden="1" outlineLevel="1">
      <c r="A24" s="65"/>
      <c r="B24" s="111" t="str">
        <f>'Методика оценки'!A109</f>
        <v>К2.5.</v>
      </c>
      <c r="C24" s="86" t="str">
        <f>'Методика оценки'!C109</f>
        <v>Ведение индивидуальных карт психофизического здоровья детей психологом и медицинскими работниками</v>
      </c>
      <c r="D24" s="123">
        <f>'Методика оценки'!D109</f>
        <v>0.2</v>
      </c>
      <c r="E24" s="179">
        <f>(IF('ИД Свод'!D23='Методика оценки'!$H$110,'Методика оценки'!$E$110,IF('ИД Свод'!D23='Методика оценки'!$H$111,'Методика оценки'!$E$111,'Методика оценки'!$E$110)))*$D$24</f>
        <v>20</v>
      </c>
      <c r="F24" s="179">
        <f>(IF('ИД Свод'!E23='Методика оценки'!$H$110,'Методика оценки'!$E$110,IF('ИД Свод'!E23='Методика оценки'!$H$111,'Методика оценки'!$E$111,'Методика оценки'!$E$110)))*$D$24</f>
        <v>20</v>
      </c>
      <c r="G24" s="179">
        <f>(IF('ИД Свод'!F23='Методика оценки'!$H$110,'Методика оценки'!$E$110,IF('ИД Свод'!F23='Методика оценки'!$H$111,'Методика оценки'!$E$111,'Методика оценки'!$E$110)))*$D$24</f>
        <v>20</v>
      </c>
      <c r="H24" s="179">
        <f>(IF('ИД Свод'!G23='Методика оценки'!$H$110,'Методика оценки'!$E$110,IF('ИД Свод'!G23='Методика оценки'!$H$111,'Методика оценки'!$E$111,'Методика оценки'!$E$110)))*$D$24</f>
        <v>20</v>
      </c>
      <c r="I24" s="179">
        <f>(IF('ИД Свод'!H23='Методика оценки'!$H$110,'Методика оценки'!$E$110,IF('ИД Свод'!H23='Методика оценки'!$H$111,'Методика оценки'!$E$111,'Методика оценки'!$E$110)))*$D$24</f>
        <v>20</v>
      </c>
      <c r="J24" s="179">
        <f>(IF('ИД Свод'!I23='Методика оценки'!$H$110,'Методика оценки'!$E$110,IF('ИД Свод'!I23='Методика оценки'!$H$111,'Методика оценки'!$E$111,'Методика оценки'!$E$110)))*$D$24</f>
        <v>20</v>
      </c>
      <c r="K24" s="179">
        <f>(IF('ИД Свод'!J23='Методика оценки'!$H$110,'Методика оценки'!$E$110,IF('ИД Свод'!J23='Методика оценки'!$H$111,'Методика оценки'!$E$111,'Методика оценки'!$E$110)))*$D$24</f>
        <v>0</v>
      </c>
      <c r="L24" s="179">
        <f>(IF('ИД Свод'!K23='Методика оценки'!$H$110,'Методика оценки'!$E$110,IF('ИД Свод'!K23='Методика оценки'!$H$111,'Методика оценки'!$E$111,'Методика оценки'!$E$110)))*$D$24</f>
        <v>20</v>
      </c>
    </row>
    <row r="25" spans="1:12" ht="45" collapsed="1">
      <c r="A25" s="64"/>
      <c r="B25" s="106" t="str">
        <f>'Методика оценки'!A112</f>
        <v>К3</v>
      </c>
      <c r="C25" s="106" t="str">
        <f>'Методика оценки'!B112</f>
        <v>Группа критериев 3. Обеспеченность кадровыми ресурсами (преподавательский состав, административно-управленческий состав, вспомогательный персонал и т.п.)</v>
      </c>
      <c r="D25" s="122">
        <f>'Методика оценки'!D112</f>
        <v>0.2</v>
      </c>
      <c r="E25" s="178">
        <f t="shared" ref="E25:L25" si="3">SUM(E26:E41)*$D$25</f>
        <v>7.96</v>
      </c>
      <c r="F25" s="178">
        <f t="shared" si="3"/>
        <v>6.48</v>
      </c>
      <c r="G25" s="178">
        <f t="shared" si="3"/>
        <v>8.8000000000000007</v>
      </c>
      <c r="H25" s="178">
        <f t="shared" si="3"/>
        <v>12.280000000000001</v>
      </c>
      <c r="I25" s="178">
        <f t="shared" si="3"/>
        <v>9</v>
      </c>
      <c r="J25" s="178">
        <f t="shared" si="3"/>
        <v>6.6000000000000005</v>
      </c>
      <c r="K25" s="178">
        <f t="shared" si="3"/>
        <v>9.8000000000000007</v>
      </c>
      <c r="L25" s="178">
        <f t="shared" si="3"/>
        <v>8.2000000000000011</v>
      </c>
    </row>
    <row r="26" spans="1:12" ht="45" hidden="1" outlineLevel="1">
      <c r="A26" s="65"/>
      <c r="B26" s="86" t="str">
        <f>'Методика оценки'!A113</f>
        <v>К3.1.</v>
      </c>
      <c r="C26" s="86" t="str">
        <f>'Методика оценки'!C113</f>
        <v>Соотношение количества педагогических работников, педагогический стаж работы которых составляет до 5 лет, и количества педагогических работников, педагогический стаж работы которых составляет более 30 лет, в отчётном году</v>
      </c>
      <c r="D26" s="123">
        <f>'Методика оценки'!D113</f>
        <v>0.02</v>
      </c>
      <c r="E26" s="179">
        <f>IF('ИД Свод'!D24=0,0,IF((('ИД Свод'!D25/'ИД Свод'!D24)*100)&lt;= 'Методика оценки'!$J$115, 'Методика оценки'!$E$115,IF(AND((('ИД Свод'!D25/'ИД Свод'!D24)*100)&gt;= 'Методика оценки'!$H$116,(('ИД Свод'!D25/'ИД Свод'!D24)*100)&lt;= 'Методика оценки'!$J$116), 'Методика оценки'!$E$116,IF(AND((('ИД Свод'!D25/'ИД Свод'!D24)*100)&gt;= 'Методика оценки'!$H$117, (('ИД Свод'!D25/'ИД Свод'!D24)*100)&lt;= 'Методика оценки'!$J$117), 'Методика оценки'!$E$117,IF(AND((('ИД Свод'!D25/'ИД Свод'!D24)*100)&gt;= 'Методика оценки'!$H$118, (('ИД Свод'!D25/'ИД Свод'!D24)*100)&lt;= 'Методика оценки'!$J$118), 'Методика оценки'!$E$118,IF((('ИД Свод'!D25/'ИД Свод'!D24)*100)&gt;= 'Методика оценки'!$H$119, 'Методика оценки'!$E$119,"ошибка")))))*$D$26)</f>
        <v>1</v>
      </c>
      <c r="F26" s="179">
        <f>IF('ИД Свод'!E24=0,0,IF((('ИД Свод'!E25/'ИД Свод'!E24)*100)&lt;= 'Методика оценки'!$J$115, 'Методика оценки'!$E$115,IF(AND((('ИД Свод'!E25/'ИД Свод'!E24)*100)&gt;= 'Методика оценки'!$H$116,(('ИД Свод'!E25/'ИД Свод'!E24)*100)&lt;= 'Методика оценки'!$J$116), 'Методика оценки'!$E$116,IF(AND((('ИД Свод'!E25/'ИД Свод'!E24)*100)&gt;= 'Методика оценки'!$H$117, (('ИД Свод'!E25/'ИД Свод'!E24)*100)&lt;= 'Методика оценки'!$J$117), 'Методика оценки'!$E$117,IF(AND((('ИД Свод'!E25/'ИД Свод'!E24)*100)&gt;= 'Методика оценки'!$H$118, (('ИД Свод'!E25/'ИД Свод'!E24)*100)&lt;= 'Методика оценки'!$J$118), 'Методика оценки'!$E$118,IF((('ИД Свод'!E25/'ИД Свод'!E24)*100)&gt;= 'Методика оценки'!$H$119, 'Методика оценки'!$E$119,"ошибка")))))*$D$26)</f>
        <v>0</v>
      </c>
      <c r="G26" s="179">
        <f>IF('ИД Свод'!F24=0,0,IF((('ИД Свод'!F25/'ИД Свод'!F24)*100)&lt;= 'Методика оценки'!$J$115, 'Методика оценки'!$E$115,IF(AND((('ИД Свод'!F25/'ИД Свод'!F24)*100)&gt;= 'Методика оценки'!$H$116,(('ИД Свод'!F25/'ИД Свод'!F24)*100)&lt;= 'Методика оценки'!$J$116), 'Методика оценки'!$E$116,IF(AND((('ИД Свод'!F25/'ИД Свод'!F24)*100)&gt;= 'Методика оценки'!$H$117, (('ИД Свод'!F25/'ИД Свод'!F24)*100)&lt;= 'Методика оценки'!$J$117), 'Методика оценки'!$E$117,IF(AND((('ИД Свод'!F25/'ИД Свод'!F24)*100)&gt;= 'Методика оценки'!$H$118, (('ИД Свод'!F25/'ИД Свод'!F24)*100)&lt;= 'Методика оценки'!$J$118), 'Методика оценки'!$E$118,IF((('ИД Свод'!F25/'ИД Свод'!F24)*100)&gt;= 'Методика оценки'!$H$119, 'Методика оценки'!$E$119,"ошибка")))))*$D$26)</f>
        <v>0</v>
      </c>
      <c r="H26" s="179">
        <f>IF('ИД Свод'!G24=0,0,IF((('ИД Свод'!G25/'ИД Свод'!G24)*100)&lt;= 'Методика оценки'!$J$115, 'Методика оценки'!$E$115,IF(AND((('ИД Свод'!G25/'ИД Свод'!G24)*100)&gt;= 'Методика оценки'!$H$116,(('ИД Свод'!G25/'ИД Свод'!G24)*100)&lt;= 'Методика оценки'!$J$116), 'Методика оценки'!$E$116,IF(AND((('ИД Свод'!G25/'ИД Свод'!G24)*100)&gt;= 'Методика оценки'!$H$117, (('ИД Свод'!G25/'ИД Свод'!G24)*100)&lt;= 'Методика оценки'!$J$117), 'Методика оценки'!$E$117,IF(AND((('ИД Свод'!G25/'ИД Свод'!G24)*100)&gt;= 'Методика оценки'!$H$118, (('ИД Свод'!G25/'ИД Свод'!G24)*100)&lt;= 'Методика оценки'!$J$118), 'Методика оценки'!$E$118,IF((('ИД Свод'!G25/'ИД Свод'!G24)*100)&gt;= 'Методика оценки'!$H$119, 'Методика оценки'!$E$119,"ошибка")))))*$D$26)</f>
        <v>0</v>
      </c>
      <c r="I26" s="179">
        <f>IF('ИД Свод'!H24=0,0,IF((('ИД Свод'!H25/'ИД Свод'!H24)*100)&lt;= 'Методика оценки'!$J$115, 'Методика оценки'!$E$115,IF(AND((('ИД Свод'!H25/'ИД Свод'!H24)*100)&gt;= 'Методика оценки'!$H$116,(('ИД Свод'!H25/'ИД Свод'!H24)*100)&lt;= 'Методика оценки'!$J$116), 'Методика оценки'!$E$116,IF(AND((('ИД Свод'!H25/'ИД Свод'!H24)*100)&gt;= 'Методика оценки'!$H$117, (('ИД Свод'!H25/'ИД Свод'!H24)*100)&lt;= 'Методика оценки'!$J$117), 'Методика оценки'!$E$117,IF(AND((('ИД Свод'!H25/'ИД Свод'!H24)*100)&gt;= 'Методика оценки'!$H$118, (('ИД Свод'!H25/'ИД Свод'!H24)*100)&lt;= 'Методика оценки'!$J$118), 'Методика оценки'!$E$118,IF((('ИД Свод'!H25/'ИД Свод'!H24)*100)&gt;= 'Методика оценки'!$H$119, 'Методика оценки'!$E$119,"ошибка")))))*$D$26)</f>
        <v>1</v>
      </c>
      <c r="J26" s="179">
        <f>IF('ИД Свод'!I24=0,0,IF((('ИД Свод'!I25/'ИД Свод'!I24)*100)&lt;= 'Методика оценки'!$J$115, 'Методика оценки'!$E$115,IF(AND((('ИД Свод'!I25/'ИД Свод'!I24)*100)&gt;= 'Методика оценки'!$H$116,(('ИД Свод'!I25/'ИД Свод'!I24)*100)&lt;= 'Методика оценки'!$J$116), 'Методика оценки'!$E$116,IF(AND((('ИД Свод'!I25/'ИД Свод'!I24)*100)&gt;= 'Методика оценки'!$H$117, (('ИД Свод'!I25/'ИД Свод'!I24)*100)&lt;= 'Методика оценки'!$J$117), 'Методика оценки'!$E$117,IF(AND((('ИД Свод'!I25/'ИД Свод'!I24)*100)&gt;= 'Методика оценки'!$H$118, (('ИД Свод'!I25/'ИД Свод'!I24)*100)&lt;= 'Методика оценки'!$J$118), 'Методика оценки'!$E$118,IF((('ИД Свод'!I25/'ИД Свод'!I24)*100)&gt;= 'Методика оценки'!$H$119, 'Методика оценки'!$E$119,"ошибка")))))*$D$26)</f>
        <v>0</v>
      </c>
      <c r="K26" s="179">
        <f>IF('ИД Свод'!J24=0,0,IF((('ИД Свод'!J25/'ИД Свод'!J24)*100)&lt;= 'Методика оценки'!$J$115, 'Методика оценки'!$E$115,IF(AND((('ИД Свод'!J25/'ИД Свод'!J24)*100)&gt;= 'Методика оценки'!$H$116,(('ИД Свод'!J25/'ИД Свод'!J24)*100)&lt;= 'Методика оценки'!$J$116), 'Методика оценки'!$E$116,IF(AND((('ИД Свод'!J25/'ИД Свод'!J24)*100)&gt;= 'Методика оценки'!$H$117, (('ИД Свод'!J25/'ИД Свод'!J24)*100)&lt;= 'Методика оценки'!$J$117), 'Методика оценки'!$E$117,IF(AND((('ИД Свод'!J25/'ИД Свод'!J24)*100)&gt;= 'Методика оценки'!$H$118, (('ИД Свод'!J25/'ИД Свод'!J24)*100)&lt;= 'Методика оценки'!$J$118), 'Методика оценки'!$E$118,IF((('ИД Свод'!J25/'ИД Свод'!J24)*100)&gt;= 'Методика оценки'!$H$119, 'Методика оценки'!$E$119,"ошибка")))))*$D$26)</f>
        <v>1</v>
      </c>
      <c r="L26" s="179">
        <f>IF('ИД Свод'!K24=0,0,IF((('ИД Свод'!K25/'ИД Свод'!K24)*100)&lt;= 'Методика оценки'!$J$115, 'Методика оценки'!$E$115,IF(AND((('ИД Свод'!K25/'ИД Свод'!K24)*100)&gt;= 'Методика оценки'!$H$116,(('ИД Свод'!K25/'ИД Свод'!K24)*100)&lt;= 'Методика оценки'!$J$116), 'Методика оценки'!$E$116,IF(AND((('ИД Свод'!K25/'ИД Свод'!K24)*100)&gt;= 'Методика оценки'!$H$117, (('ИД Свод'!K25/'ИД Свод'!K24)*100)&lt;= 'Методика оценки'!$J$117), 'Методика оценки'!$E$117,IF(AND((('ИД Свод'!K25/'ИД Свод'!K24)*100)&gt;= 'Методика оценки'!$H$118, (('ИД Свод'!K25/'ИД Свод'!K24)*100)&lt;= 'Методика оценки'!$J$118), 'Методика оценки'!$E$118,IF((('ИД Свод'!K25/'ИД Свод'!K24)*100)&gt;= 'Методика оценки'!$H$119, 'Методика оценки'!$E$119,"ошибка")))))*$D$26)</f>
        <v>0</v>
      </c>
    </row>
    <row r="27" spans="1:12" ht="45" hidden="1" outlineLevel="1">
      <c r="A27" s="65"/>
      <c r="B27" s="86" t="str">
        <f>'Методика оценки'!A120</f>
        <v>К3.2.</v>
      </c>
      <c r="C27" s="86" t="str">
        <f>'Методика оценки'!C120</f>
        <v>Доля педагогических работников ДОО, имеющих высшее образование педагогической направленности (от общего количества педагогических работников), в отчётном году</v>
      </c>
      <c r="D27" s="123">
        <f>'Методика оценки'!D120</f>
        <v>0.08</v>
      </c>
      <c r="E27" s="118">
        <f>IF('ИД Свод'!D27=0,0,(IF(('ИД Свод'!D26/'ИД Свод'!D27)*100&lt;='Методика оценки'!$J$122,'Методика оценки'!$E$122,IF('Методика оценки'!$H$123&lt;=('ИД Свод'!D26/'ИД Свод'!D27)*100&lt;='Методика оценки'!$J$123,'Методика оценки'!$E$123,IF(('ИД Свод'!D26/'ИД Свод'!D27)*100&gt;='Методика оценки'!$H$124,'Методика оценки'!$E$124,'Методика оценки'!$E$123))))*$D$27)</f>
        <v>0</v>
      </c>
      <c r="F27" s="118">
        <f>IF('ИД Свод'!E27=0,0,(IF(('ИД Свод'!E26/'ИД Свод'!E27)*100&lt;='Методика оценки'!$J$122,'Методика оценки'!$E$122,IF('Методика оценки'!$H$123&lt;=('ИД Свод'!E26/'ИД Свод'!E27)*100&lt;='Методика оценки'!$J$123,'Методика оценки'!$E$123,IF(('ИД Свод'!E26/'ИД Свод'!E27)*100&gt;='Методика оценки'!$H$124,'Методика оценки'!$E$124,'Методика оценки'!$E$123))))*$D$27)</f>
        <v>0</v>
      </c>
      <c r="G27" s="118">
        <f>IF('ИД Свод'!F27=0,0,(IF(('ИД Свод'!F26/'ИД Свод'!F27)*100&lt;='Методика оценки'!$J$122,'Методика оценки'!$E$122,IF('Методика оценки'!$H$123&lt;=('ИД Свод'!F26/'ИД Свод'!F27)*100&lt;='Методика оценки'!$J$123,'Методика оценки'!$E$123,IF(('ИД Свод'!F26/'ИД Свод'!F27)*100&gt;='Методика оценки'!$H$124,'Методика оценки'!$E$124,'Методика оценки'!$E$123))))*$D$27)</f>
        <v>4</v>
      </c>
      <c r="H27" s="118">
        <f>IF('ИД Свод'!G27=0,0,(IF(('ИД Свод'!G26/'ИД Свод'!G27)*100&lt;='Методика оценки'!$J$122,'Методика оценки'!$E$122,IF('Методика оценки'!$H$123&lt;=('ИД Свод'!G26/'ИД Свод'!G27)*100&lt;='Методика оценки'!$J$123,'Методика оценки'!$E$123,IF(('ИД Свод'!G26/'ИД Свод'!G27)*100&gt;='Методика оценки'!$H$124,'Методика оценки'!$E$124,'Методика оценки'!$E$123))))*$D$27)</f>
        <v>8</v>
      </c>
      <c r="I27" s="118">
        <f>IF('ИД Свод'!H27=0,0,(IF(('ИД Свод'!H26/'ИД Свод'!H27)*100&lt;='Методика оценки'!$J$122,'Методика оценки'!$E$122,IF('Методика оценки'!$H$123&lt;=('ИД Свод'!H26/'ИД Свод'!H27)*100&lt;='Методика оценки'!$J$123,'Методика оценки'!$E$123,IF(('ИД Свод'!H26/'ИД Свод'!H27)*100&gt;='Методика оценки'!$H$124,'Методика оценки'!$E$124,'Методика оценки'!$E$123))))*$D$27)</f>
        <v>0</v>
      </c>
      <c r="J27" s="118">
        <f>IF('ИД Свод'!I27=0,0,(IF(('ИД Свод'!I26/'ИД Свод'!I27)*100&lt;='Методика оценки'!$J$122,'Методика оценки'!$E$122,IF('Методика оценки'!$H$123&lt;=('ИД Свод'!I26/'ИД Свод'!I27)*100&lt;='Методика оценки'!$J$123,'Методика оценки'!$E$123,IF(('ИД Свод'!I26/'ИД Свод'!I27)*100&gt;='Методика оценки'!$H$124,'Методика оценки'!$E$124,'Методика оценки'!$E$123))))*$D$27)</f>
        <v>4</v>
      </c>
      <c r="K27" s="118">
        <f>IF('ИД Свод'!J27=0,0,(IF(('ИД Свод'!J26/'ИД Свод'!J27)*100&lt;='Методика оценки'!$J$122,'Методика оценки'!$E$122,IF('Методика оценки'!$H$123&lt;=('ИД Свод'!J26/'ИД Свод'!J27)*100&lt;='Методика оценки'!$J$123,'Методика оценки'!$E$123,IF(('ИД Свод'!J26/'ИД Свод'!J27)*100&gt;='Методика оценки'!$H$124,'Методика оценки'!$E$124,'Методика оценки'!$E$123))))*$D$27)</f>
        <v>8</v>
      </c>
      <c r="L27" s="118">
        <f>IF('ИД Свод'!K27=0,0,(IF(('ИД Свод'!K26/'ИД Свод'!K27)*100&lt;='Методика оценки'!$J$122,'Методика оценки'!$E$122,IF('Методика оценки'!$H$123&lt;=('ИД Свод'!K26/'ИД Свод'!K27)*100&lt;='Методика оценки'!$J$123,'Методика оценки'!$E$123,IF(('ИД Свод'!K26/'ИД Свод'!K27)*100&gt;='Методика оценки'!$H$124,'Методика оценки'!$E$124,'Методика оценки'!$E$123))))*$D$27)</f>
        <v>4</v>
      </c>
    </row>
    <row r="28" spans="1:12" ht="45" hidden="1" outlineLevel="1">
      <c r="A28" s="65"/>
      <c r="B28" s="86" t="str">
        <f>'Методика оценки'!A125</f>
        <v>К3.3.</v>
      </c>
      <c r="C28" s="86" t="str">
        <f>'Методика оценки'!C125</f>
        <v>Количество педагогических работников, которым по результатам аттестации были присвоены высшая и первая квалификационные категории (от общего количества педагогических работников ДОО)</v>
      </c>
      <c r="D28" s="123">
        <f>'Методика оценки'!D125</f>
        <v>0.04</v>
      </c>
      <c r="E28" s="118">
        <f>(IF('ИД Свод'!D28='Методика оценки'!$J$127,'Методика оценки'!$E$127,IF('Методика оценки'!$H$128&lt;='ИД Свод'!D28&lt;='Методика оценки'!$J$128,'Методика оценки'!$E$128,IF('ИД Свод'!D28&gt;='Методика оценки'!$H$129,'Методика оценки'!$E$129,'Методика оценки'!$E$128))))*$D$28</f>
        <v>0</v>
      </c>
      <c r="F28" s="118">
        <f>(IF('ИД Свод'!E28='Методика оценки'!$J$127,'Методика оценки'!$E$127,IF('Методика оценки'!$H$128&lt;='ИД Свод'!E28&lt;='Методика оценки'!$J$128,'Методика оценки'!$E$128,IF('ИД Свод'!E28&gt;='Методика оценки'!$H$129,'Методика оценки'!$E$129,'Методика оценки'!$E$128))))*$D$28</f>
        <v>2</v>
      </c>
      <c r="G28" s="118">
        <f>(IF('ИД Свод'!F28='Методика оценки'!$J$127,'Методика оценки'!$E$127,IF('Методика оценки'!$H$128&lt;='ИД Свод'!F28&lt;='Методика оценки'!$J$128,'Методика оценки'!$E$128,IF('ИД Свод'!F28&gt;='Методика оценки'!$H$129,'Методика оценки'!$E$129,'Методика оценки'!$E$128))))*$D$28</f>
        <v>0</v>
      </c>
      <c r="H28" s="118">
        <f>(IF('ИД Свод'!G28='Методика оценки'!$J$127,'Методика оценки'!$E$127,IF('Методика оценки'!$H$128&lt;='ИД Свод'!G28&lt;='Методика оценки'!$J$128,'Методика оценки'!$E$128,IF('ИД Свод'!G28&gt;='Методика оценки'!$H$129,'Методика оценки'!$E$129,'Методика оценки'!$E$128))))*$D$28</f>
        <v>4</v>
      </c>
      <c r="I28" s="118">
        <f>(IF('ИД Свод'!H28='Методика оценки'!$J$127,'Методика оценки'!$E$127,IF('Методика оценки'!$H$128&lt;='ИД Свод'!H28&lt;='Методика оценки'!$J$128,'Методика оценки'!$E$128,IF('ИД Свод'!H28&gt;='Методика оценки'!$H$129,'Методика оценки'!$E$129,'Методика оценки'!$E$128))))*$D$28</f>
        <v>2</v>
      </c>
      <c r="J28" s="118">
        <f>(IF('ИД Свод'!I28='Методика оценки'!$J$127,'Методика оценки'!$E$127,IF('Методика оценки'!$H$128&lt;='ИД Свод'!I28&lt;='Методика оценки'!$J$128,'Методика оценки'!$E$128,IF('ИД Свод'!I28&gt;='Методика оценки'!$H$129,'Методика оценки'!$E$129,'Методика оценки'!$E$128))))*$D$28</f>
        <v>0</v>
      </c>
      <c r="K28" s="118">
        <f>(IF('ИД Свод'!J28='Методика оценки'!$J$127,'Методика оценки'!$E$127,IF('Методика оценки'!$H$128&lt;='ИД Свод'!J28&lt;='Методика оценки'!$J$128,'Методика оценки'!$E$128,IF('ИД Свод'!J28&gt;='Методика оценки'!$H$129,'Методика оценки'!$E$129,'Методика оценки'!$E$128))))*$D$28</f>
        <v>2</v>
      </c>
      <c r="L28" s="118">
        <f>(IF('ИД Свод'!K28='Методика оценки'!$J$127,'Методика оценки'!$E$127,IF('Методика оценки'!$H$128&lt;='ИД Свод'!K28&lt;='Методика оценки'!$J$128,'Методика оценки'!$E$128,IF('ИД Свод'!K28&gt;='Методика оценки'!$H$129,'Методика оценки'!$E$129,'Методика оценки'!$E$128))))*$D$28</f>
        <v>4</v>
      </c>
    </row>
    <row r="29" spans="1:12" ht="60" hidden="1" outlineLevel="1">
      <c r="A29" s="65"/>
      <c r="B29" s="86" t="str">
        <f>'Методика оценки'!A130</f>
        <v>К3.4.</v>
      </c>
      <c r="C29" s="86" t="str">
        <f>'Методика оценки'!C130</f>
        <v>Доля педагогических работников ДОО, прошедших за последние 5 лет повышение квалификации/профессиональную переподготовку по профилю педагогической деятельности деятельности (в общей численности педагогических работников), по состоянию на отчётный год</v>
      </c>
      <c r="D29" s="123">
        <f>'Методика оценки'!D130</f>
        <v>0.1</v>
      </c>
      <c r="E29" s="179">
        <f>IF('ИД Свод'!D27=0,0,(IF(('ИД Свод'!D29/'ИД Свод'!D27)*100&lt;='Методика оценки'!$J$132,'Методика оценки'!$E$132,IF('Методика оценки'!$H$133&lt;=('ИД Свод'!D29/'ИД Свод'!D27)*100&lt;='Методика оценки'!$J$133,'Методика оценки'!$E$133,IF(('ИД Свод'!D29/'ИД Свод'!D27)*100&gt;='Методика оценки'!$H$134,'Методика оценки'!$E$134,'Методика оценки'!$E$133))))*$D$29)</f>
        <v>0</v>
      </c>
      <c r="F29" s="179">
        <f>IF('ИД Свод'!E27=0,0,(IF(('ИД Свод'!E29/'ИД Свод'!E27)*100&lt;='Методика оценки'!$J$132,'Методика оценки'!$E$132,IF('Методика оценки'!$H$133&lt;=('ИД Свод'!E29/'ИД Свод'!E27)*100&lt;='Методика оценки'!$J$133,'Методика оценки'!$E$133,IF(('ИД Свод'!E29/'ИД Свод'!E27)*100&gt;='Методика оценки'!$H$134,'Методика оценки'!$E$134,'Методика оценки'!$E$133))))*$D$29)</f>
        <v>0</v>
      </c>
      <c r="G29" s="179">
        <f>IF('ИД Свод'!F27=0,0,(IF(('ИД Свод'!F29/'ИД Свод'!F27)*100&lt;='Методика оценки'!$J$132,'Методика оценки'!$E$132,IF('Методика оценки'!$H$133&lt;=('ИД Свод'!F29/'ИД Свод'!F27)*100&lt;='Методика оценки'!$J$133,'Методика оценки'!$E$133,IF(('ИД Свод'!F29/'ИД Свод'!F27)*100&gt;='Методика оценки'!$H$134,'Методика оценки'!$E$134,'Методика оценки'!$E$133))))*$D$29)</f>
        <v>0</v>
      </c>
      <c r="H29" s="179">
        <f>IF('ИД Свод'!G27=0,0,(IF(('ИД Свод'!G29/'ИД Свод'!G27)*100&lt;='Методика оценки'!$J$132,'Методика оценки'!$E$132,IF('Методика оценки'!$H$133&lt;=('ИД Свод'!G29/'ИД Свод'!G27)*100&lt;='Методика оценки'!$J$133,'Методика оценки'!$E$133,IF(('ИД Свод'!G29/'ИД Свод'!G27)*100&gt;='Методика оценки'!$H$134,'Методика оценки'!$E$134,'Методика оценки'!$E$133))))*$D$29)</f>
        <v>0</v>
      </c>
      <c r="I29" s="179">
        <f>IF('ИД Свод'!H27=0,0,(IF(('ИД Свод'!H29/'ИД Свод'!H27)*100&lt;='Методика оценки'!$J$132,'Методика оценки'!$E$132,IF('Методика оценки'!$H$133&lt;=('ИД Свод'!H29/'ИД Свод'!H27)*100&lt;='Методика оценки'!$J$133,'Методика оценки'!$E$133,IF(('ИД Свод'!H29/'ИД Свод'!H27)*100&gt;='Методика оценки'!$H$134,'Методика оценки'!$E$134,'Методика оценки'!$E$133))))*$D$29)</f>
        <v>0</v>
      </c>
      <c r="J29" s="179">
        <f>IF('ИД Свод'!I27=0,0,(IF(('ИД Свод'!I29/'ИД Свод'!I27)*100&lt;='Методика оценки'!$J$132,'Методика оценки'!$E$132,IF('Методика оценки'!$H$133&lt;=('ИД Свод'!I29/'ИД Свод'!I27)*100&lt;='Методика оценки'!$J$133,'Методика оценки'!$E$133,IF(('ИД Свод'!I29/'ИД Свод'!I27)*100&gt;='Методика оценки'!$H$134,'Методика оценки'!$E$134,'Методика оценки'!$E$133))))*$D$29)</f>
        <v>0</v>
      </c>
      <c r="K29" s="179">
        <f>IF('ИД Свод'!J27=0,0,(IF(('ИД Свод'!J29/'ИД Свод'!J27)*100&lt;='Методика оценки'!$J$132,'Методика оценки'!$E$132,IF('Методика оценки'!$H$133&lt;=('ИД Свод'!J29/'ИД Свод'!J27)*100&lt;='Методика оценки'!$J$133,'Методика оценки'!$E$133,IF(('ИД Свод'!J29/'ИД Свод'!J27)*100&gt;='Методика оценки'!$H$134,'Методика оценки'!$E$134,'Методика оценки'!$E$133))))*$D$29)</f>
        <v>0</v>
      </c>
      <c r="L29" s="179">
        <f>IF('ИД Свод'!K27=0,0,(IF(('ИД Свод'!K29/'ИД Свод'!K27)*100&lt;='Методика оценки'!$J$132,'Методика оценки'!$E$132,IF('Методика оценки'!$H$133&lt;=('ИД Свод'!K29/'ИД Свод'!K27)*100&lt;='Методика оценки'!$J$133,'Методика оценки'!$E$133,IF(('ИД Свод'!K29/'ИД Свод'!K27)*100&gt;='Методика оценки'!$H$134,'Методика оценки'!$E$134,'Методика оценки'!$E$133))))*$D$29)</f>
        <v>5</v>
      </c>
    </row>
    <row r="30" spans="1:12" ht="45" hidden="1" outlineLevel="1">
      <c r="A30" s="65"/>
      <c r="B30" s="86" t="str">
        <f>'Методика оценки'!A135</f>
        <v>К3.5.</v>
      </c>
      <c r="C30" s="86" t="str">
        <f>'Методика оценки'!C135</f>
        <v>Доля педагогических работников ДОО, прошедших повышение квалификации по применению в образовательном процессе ФГОСов (в общей численности педагогических работников), по состоянию на отчётный год</v>
      </c>
      <c r="D30" s="123">
        <f>'Методика оценки'!D135</f>
        <v>0.08</v>
      </c>
      <c r="E30" s="118">
        <f>IF('ИД Свод'!D27=0,0,(IF(('ИД Свод'!D30/'ИД Свод'!D27)*100&lt;='Методика оценки'!$J$137,'Методика оценки'!$E$137,IF('Методика оценки'!$H$138&lt;=('ИД Свод'!D30/'ИД Свод'!D27)*100&lt;='Методика оценки'!$J$138,'Методика оценки'!$E$138,IF(('ИД Свод'!D30/'ИД Свод'!D27)*100&gt;='Методика оценки'!$H$139,'Методика оценки'!$E$139,'Методика оценки'!$E$138))))*$D$30)</f>
        <v>0</v>
      </c>
      <c r="F30" s="118">
        <f>IF('ИД Свод'!E27=0,0,(IF(('ИД Свод'!E30/'ИД Свод'!E27)*100&lt;='Методика оценки'!$J$137,'Методика оценки'!$E$137,IF('Методика оценки'!$H$138&lt;=('ИД Свод'!E30/'ИД Свод'!E27)*100&lt;='Методика оценки'!$J$138,'Методика оценки'!$E$138,IF(('ИД Свод'!E30/'ИД Свод'!E27)*100&gt;='Методика оценки'!$H$139,'Методика оценки'!$E$139,'Методика оценки'!$E$138))))*$D$30)</f>
        <v>4</v>
      </c>
      <c r="G30" s="118">
        <f>IF('ИД Свод'!F27=0,0,(IF(('ИД Свод'!F30/'ИД Свод'!F27)*100&lt;='Методика оценки'!$J$137,'Методика оценки'!$E$137,IF('Методика оценки'!$H$138&lt;=('ИД Свод'!F30/'ИД Свод'!F27)*100&lt;='Методика оценки'!$J$138,'Методика оценки'!$E$138,IF(('ИД Свод'!F30/'ИД Свод'!F27)*100&gt;='Методика оценки'!$H$139,'Методика оценки'!$E$139,'Методика оценки'!$E$138))))*$D$30)</f>
        <v>0</v>
      </c>
      <c r="H30" s="118">
        <f>IF('ИД Свод'!G27=0,0,(IF(('ИД Свод'!G30/'ИД Свод'!G27)*100&lt;='Методика оценки'!$J$137,'Методика оценки'!$E$137,IF('Методика оценки'!$H$138&lt;=('ИД Свод'!G30/'ИД Свод'!G27)*100&lt;='Методика оценки'!$J$138,'Методика оценки'!$E$138,IF(('ИД Свод'!G30/'ИД Свод'!G27)*100&gt;='Методика оценки'!$H$139,'Методика оценки'!$E$139,'Методика оценки'!$E$138))))*$D$30)</f>
        <v>4</v>
      </c>
      <c r="I30" s="118">
        <f>IF('ИД Свод'!H27=0,0,(IF(('ИД Свод'!H30/'ИД Свод'!H27)*100&lt;='Методика оценки'!$J$137,'Методика оценки'!$E$137,IF('Методика оценки'!$H$138&lt;=('ИД Свод'!H30/'ИД Свод'!H27)*100&lt;='Методика оценки'!$J$138,'Методика оценки'!$E$138,IF(('ИД Свод'!H30/'ИД Свод'!H27)*100&gt;='Методика оценки'!$H$139,'Методика оценки'!$E$139,'Методика оценки'!$E$138))))*$D$30)</f>
        <v>4</v>
      </c>
      <c r="J30" s="118">
        <f>IF('ИД Свод'!I27=0,0,(IF(('ИД Свод'!I30/'ИД Свод'!I27)*100&lt;='Методика оценки'!$J$137,'Методика оценки'!$E$137,IF('Методика оценки'!$H$138&lt;=('ИД Свод'!I30/'ИД Свод'!I27)*100&lt;='Методика оценки'!$J$138,'Методика оценки'!$E$138,IF(('ИД Свод'!I30/'ИД Свод'!I27)*100&gt;='Методика оценки'!$H$139,'Методика оценки'!$E$139,'Методика оценки'!$E$138))))*$D$30)</f>
        <v>4</v>
      </c>
      <c r="K30" s="118">
        <f>IF('ИД Свод'!J27=0,0,(IF(('ИД Свод'!J30/'ИД Свод'!J27)*100&lt;='Методика оценки'!$J$137,'Методика оценки'!$E$137,IF('Методика оценки'!$H$138&lt;=('ИД Свод'!J30/'ИД Свод'!J27)*100&lt;='Методика оценки'!$J$138,'Методика оценки'!$E$138,IF(('ИД Свод'!J30/'ИД Свод'!J27)*100&gt;='Методика оценки'!$H$139,'Методика оценки'!$E$139,'Методика оценки'!$E$138))))*$D$30)</f>
        <v>4</v>
      </c>
      <c r="L30" s="118">
        <f>IF('ИД Свод'!K27=0,0,(IF(('ИД Свод'!K30/'ИД Свод'!K27)*100&lt;='Методика оценки'!$J$137,'Методика оценки'!$E$137,IF('Методика оценки'!$H$138&lt;=('ИД Свод'!K30/'ИД Свод'!K27)*100&lt;='Методика оценки'!$J$138,'Методика оценки'!$E$138,IF(('ИД Свод'!K30/'ИД Свод'!K27)*100&gt;='Методика оценки'!$H$139,'Методика оценки'!$E$139,'Методика оценки'!$E$138))))*$D$30)</f>
        <v>4</v>
      </c>
    </row>
    <row r="31" spans="1:12" ht="135" hidden="1" outlineLevel="1">
      <c r="A31" s="65"/>
      <c r="B31" s="86" t="str">
        <f>'Методика оценки'!A140</f>
        <v>К3.6.</v>
      </c>
      <c r="C31" s="86" t="str">
        <f>'Методика оценки'!C140</f>
        <v>Количество педагогических работников, имеющих награды и поощрения, почетные звания, ведомственные знаки отличия (К примеру, «Заслуженный учитель Российской Федерации», «Народный учитель Российской Федерации», «Заслуженный преподаватель», «Заслуженный работник профтехобразования», «Заслуженный мастер профтехобразования», «Заслуженный тренер», «Заслуженный работник физической культуры», «Заслуженный мастер спорта», «Заслуженный работник культуры», «Заслуженный деятель искусств», «Народный врач», «Отличник народного образования», «Почетный работник общего образования Российской Федерации»)</v>
      </c>
      <c r="D31" s="123">
        <f>'Методика оценки'!D140</f>
        <v>0.06</v>
      </c>
      <c r="E31" s="118">
        <f>(IF('ИД Свод'!D31&lt;='Методика оценки'!$J$141,'Методика оценки'!$E$141,IF('Методика оценки'!$H$142&lt;='ИД Свод'!D31&lt;='Методика оценки'!$J$142,'Методика оценки'!$E$142,IF('ИД Свод'!D31&gt;='Методика оценки'!$H$143,'Методика оценки'!$E$143,'Методика оценки'!$E$142))))*$D$31</f>
        <v>0</v>
      </c>
      <c r="F31" s="118">
        <f>(IF('ИД Свод'!E31&lt;='Методика оценки'!$J$141,'Методика оценки'!$E$141,IF('Методика оценки'!$H$142&lt;='ИД Свод'!E31&lt;='Методика оценки'!$J$142,'Методика оценки'!$E$142,IF('ИД Свод'!E31&gt;='Методика оценки'!$H$143,'Методика оценки'!$E$143,'Методика оценки'!$E$142))))*$D$31</f>
        <v>0</v>
      </c>
      <c r="G31" s="118">
        <f>(IF('ИД Свод'!F31&lt;='Методика оценки'!$J$141,'Методика оценки'!$E$141,IF('Методика оценки'!$H$142&lt;='ИД Свод'!F31&lt;='Методика оценки'!$J$142,'Методика оценки'!$E$142,IF('ИД Свод'!F31&gt;='Методика оценки'!$H$143,'Методика оценки'!$E$143,'Методика оценки'!$E$142))))*$D$31</f>
        <v>0</v>
      </c>
      <c r="H31" s="118">
        <f>(IF('ИД Свод'!G31&lt;='Методика оценки'!$J$141,'Методика оценки'!$E$141,IF('Методика оценки'!$H$142&lt;='ИД Свод'!G31&lt;='Методика оценки'!$J$142,'Методика оценки'!$E$142,IF('ИД Свод'!G31&gt;='Методика оценки'!$H$143,'Методика оценки'!$E$143,'Методика оценки'!$E$142))))*$D$31</f>
        <v>6</v>
      </c>
      <c r="I31" s="118">
        <f>(IF('ИД Свод'!H31&lt;='Методика оценки'!$J$141,'Методика оценки'!$E$141,IF('Методика оценки'!$H$142&lt;='ИД Свод'!H31&lt;='Методика оценки'!$J$142,'Методика оценки'!$E$142,IF('ИД Свод'!H31&gt;='Методика оценки'!$H$143,'Методика оценки'!$E$143,'Методика оценки'!$E$142))))*$D$31</f>
        <v>6</v>
      </c>
      <c r="J31" s="118">
        <f>(IF('ИД Свод'!I31&lt;='Методика оценки'!$J$141,'Методика оценки'!$E$141,IF('Методика оценки'!$H$142&lt;='ИД Свод'!I31&lt;='Методика оценки'!$J$142,'Методика оценки'!$E$142,IF('ИД Свод'!I31&gt;='Методика оценки'!$H$143,'Методика оценки'!$E$143,'Методика оценки'!$E$142))))*$D$31</f>
        <v>0</v>
      </c>
      <c r="K31" s="118">
        <f>(IF('ИД Свод'!J31&lt;='Методика оценки'!$J$141,'Методика оценки'!$E$141,IF('Методика оценки'!$H$142&lt;='ИД Свод'!J31&lt;='Методика оценки'!$J$142,'Методика оценки'!$E$142,IF('ИД Свод'!J31&gt;='Методика оценки'!$H$143,'Методика оценки'!$E$143,'Методика оценки'!$E$142))))*$D$31</f>
        <v>0</v>
      </c>
      <c r="L31" s="118">
        <f>(IF('ИД Свод'!K31&lt;='Методика оценки'!$J$141,'Методика оценки'!$E$141,IF('Методика оценки'!$H$142&lt;='ИД Свод'!K31&lt;='Методика оценки'!$J$142,'Методика оценки'!$E$142,IF('ИД Свод'!K31&gt;='Методика оценки'!$H$143,'Методика оценки'!$E$143,'Методика оценки'!$E$142))))*$D$31</f>
        <v>3</v>
      </c>
    </row>
    <row r="32" spans="1:12" ht="45" hidden="1" outlineLevel="1">
      <c r="A32" s="65"/>
      <c r="B32" s="86" t="str">
        <f>'Методика оценки'!A144</f>
        <v>К3.7.</v>
      </c>
      <c r="C32" s="86" t="str">
        <f>'Методика оценки'!C144</f>
        <v xml:space="preserve">Наличие педагогов, являющихся победителями, призерами (лауреатами) конкурсов всероссийского (к примеру, ВКПМ "Воспитатель года"), окружного, регионального, муниципального уровней </v>
      </c>
      <c r="D32" s="123">
        <f>'Методика оценки'!D144</f>
        <v>0.06</v>
      </c>
      <c r="E32" s="118">
        <f>(IF('ИД Свод'!D32='Методика оценки'!$H$145,'Методика оценки'!$E$145,IF('ИД Свод'!D32='Методика оценки'!$H$146,'Методика оценки'!$E$146,IF('ИД Свод'!D32='Методика оценки'!$H$147,'Методика оценки'!$E$147,'Методика оценки'!$E$148))))*$D$32</f>
        <v>4.8</v>
      </c>
      <c r="F32" s="118">
        <f>(IF('ИД Свод'!E32='Методика оценки'!$H$145,'Методика оценки'!$E$145,IF('ИД Свод'!E32='Методика оценки'!$H$146,'Методика оценки'!$E$146,IF('ИД Свод'!E32='Методика оценки'!$H$147,'Методика оценки'!$E$147,'Методика оценки'!$E$148))))*$D$32</f>
        <v>5.3999999999999995</v>
      </c>
      <c r="G32" s="118">
        <f>(IF('ИД Свод'!F32='Методика оценки'!$H$145,'Методика оценки'!$E$145,IF('ИД Свод'!F32='Методика оценки'!$H$146,'Методика оценки'!$E$146,IF('ИД Свод'!F32='Методика оценки'!$H$147,'Методика оценки'!$E$147,'Методика оценки'!$E$148))))*$D$32</f>
        <v>0</v>
      </c>
      <c r="H32" s="118">
        <f>(IF('ИД Свод'!G32='Методика оценки'!$H$145,'Методика оценки'!$E$145,IF('ИД Свод'!G32='Методика оценки'!$H$146,'Методика оценки'!$E$146,IF('ИД Свод'!G32='Методика оценки'!$H$147,'Методика оценки'!$E$147,'Методика оценки'!$E$148))))*$D$32</f>
        <v>5.3999999999999995</v>
      </c>
      <c r="I32" s="118">
        <f>(IF('ИД Свод'!H32='Методика оценки'!$H$145,'Методика оценки'!$E$145,IF('ИД Свод'!H32='Методика оценки'!$H$146,'Методика оценки'!$E$146,IF('ИД Свод'!H32='Методика оценки'!$H$147,'Методика оценки'!$E$147,'Методика оценки'!$E$148))))*$D$32</f>
        <v>0</v>
      </c>
      <c r="J32" s="118">
        <f>(IF('ИД Свод'!I32='Методика оценки'!$H$145,'Методика оценки'!$E$145,IF('ИД Свод'!I32='Методика оценки'!$H$146,'Методика оценки'!$E$146,IF('ИД Свод'!I32='Методика оценки'!$H$147,'Методика оценки'!$E$147,'Методика оценки'!$E$148))))*$D$32</f>
        <v>0</v>
      </c>
      <c r="K32" s="118">
        <f>(IF('ИД Свод'!J32='Методика оценки'!$H$145,'Методика оценки'!$E$145,IF('ИД Свод'!J32='Методика оценки'!$H$146,'Методика оценки'!$E$146,IF('ИД Свод'!J32='Методика оценки'!$H$147,'Методика оценки'!$E$147,'Методика оценки'!$E$148))))*$D$32</f>
        <v>0</v>
      </c>
      <c r="L32" s="118">
        <f>(IF('ИД Свод'!K32='Методика оценки'!$H$145,'Методика оценки'!$E$145,IF('ИД Свод'!K32='Методика оценки'!$H$146,'Методика оценки'!$E$146,IF('ИД Свод'!K32='Методика оценки'!$H$147,'Методика оценки'!$E$147,'Методика оценки'!$E$148))))*$D$32</f>
        <v>0</v>
      </c>
    </row>
    <row r="33" spans="1:12" ht="30" hidden="1" outlineLevel="1">
      <c r="A33" s="65"/>
      <c r="B33" s="86" t="str">
        <f>'Методика оценки'!A149</f>
        <v>К3.8.</v>
      </c>
      <c r="C33" s="86" t="str">
        <f>'Методика оценки'!C149</f>
        <v>Доля открытых вакансий педагогических работников от общего числа педагогических ставок в ДОО</v>
      </c>
      <c r="D33" s="123">
        <f>'Методика оценки'!D149</f>
        <v>0.04</v>
      </c>
      <c r="E33" s="118">
        <f>IF('ИД Свод'!D34=0,0,(IF(('ИД Свод'!D33/'ИД Свод'!D34)*100&gt;='Методика оценки'!$H$151,'Методика оценки'!$E$151,IF('Методика оценки'!$H$152&lt;=('ИД Свод'!D33/'ИД Свод'!D34)*100&lt;='Методика оценки'!$J$152,'Методика оценки'!$E$152,IF(('ИД Свод'!D33/'ИД Свод'!D34)*100&lt;='Методика оценки'!$J$153,'Методика оценки'!$E$153,'Методика оценки'!$E$152))))*$D$33)</f>
        <v>4</v>
      </c>
      <c r="F33" s="118">
        <f>IF('ИД Свод'!E34=0,0,(IF(('ИД Свод'!E33/'ИД Свод'!E34)*100&gt;='Методика оценки'!$H$151,'Методика оценки'!$E$151,IF('Методика оценки'!$H$152&lt;=('ИД Свод'!E33/'ИД Свод'!E34)*100&lt;='Методика оценки'!$J$152,'Методика оценки'!$E$152,IF(('ИД Свод'!E33/'ИД Свод'!E34)*100&lt;='Методика оценки'!$J$153,'Методика оценки'!$E$153,'Методика оценки'!$E$152))))*$D$33)</f>
        <v>4</v>
      </c>
      <c r="G33" s="118">
        <f>IF('ИД Свод'!F34=0,0,(IF(('ИД Свод'!F33/'ИД Свод'!F34)*100&gt;='Методика оценки'!$H$151,'Методика оценки'!$E$151,IF('Методика оценки'!$H$152&lt;=('ИД Свод'!F33/'ИД Свод'!F34)*100&lt;='Методика оценки'!$J$152,'Методика оценки'!$E$152,IF(('ИД Свод'!F33/'ИД Свод'!F34)*100&lt;='Методика оценки'!$J$153,'Методика оценки'!$E$153,'Методика оценки'!$E$152))))*$D$33)</f>
        <v>4</v>
      </c>
      <c r="H33" s="118">
        <f>IF('ИД Свод'!G34=0,0,(IF(('ИД Свод'!G33/'ИД Свод'!G34)*100&gt;='Методика оценки'!$H$151,'Методика оценки'!$E$151,IF('Методика оценки'!$H$152&lt;=('ИД Свод'!G33/'ИД Свод'!G34)*100&lt;='Методика оценки'!$J$152,'Методика оценки'!$E$152,IF(('ИД Свод'!G33/'ИД Свод'!G34)*100&lt;='Методика оценки'!$J$153,'Методика оценки'!$E$153,'Методика оценки'!$E$152))))*$D$33)</f>
        <v>4</v>
      </c>
      <c r="I33" s="118">
        <f>IF('ИД Свод'!H34=0,0,(IF(('ИД Свод'!H33/'ИД Свод'!H34)*100&gt;='Методика оценки'!$H$151,'Методика оценки'!$E$151,IF('Методика оценки'!$H$152&lt;=('ИД Свод'!H33/'ИД Свод'!H34)*100&lt;='Методика оценки'!$J$152,'Методика оценки'!$E$152,IF(('ИД Свод'!H33/'ИД Свод'!H34)*100&lt;='Методика оценки'!$J$153,'Методика оценки'!$E$153,'Методика оценки'!$E$152))))*$D$33)</f>
        <v>4</v>
      </c>
      <c r="J33" s="118">
        <f>IF('ИД Свод'!I34=0,0,(IF(('ИД Свод'!I33/'ИД Свод'!I34)*100&gt;='Методика оценки'!$H$151,'Методика оценки'!$E$151,IF('Методика оценки'!$H$152&lt;=('ИД Свод'!I33/'ИД Свод'!I34)*100&lt;='Методика оценки'!$J$152,'Методика оценки'!$E$152,IF(('ИД Свод'!I33/'ИД Свод'!I34)*100&lt;='Методика оценки'!$J$153,'Методика оценки'!$E$153,'Методика оценки'!$E$152))))*$D$33)</f>
        <v>4</v>
      </c>
      <c r="K33" s="118">
        <f>IF('ИД Свод'!J34=0,0,(IF(('ИД Свод'!J33/'ИД Свод'!J34)*100&gt;='Методика оценки'!$H$151,'Методика оценки'!$E$151,IF('Методика оценки'!$H$152&lt;=('ИД Свод'!J33/'ИД Свод'!J34)*100&lt;='Методика оценки'!$J$152,'Методика оценки'!$E$152,IF(('ИД Свод'!J33/'ИД Свод'!J34)*100&lt;='Методика оценки'!$J$153,'Методика оценки'!$E$153,'Методика оценки'!$E$152))))*$D$33)</f>
        <v>4</v>
      </c>
      <c r="L33" s="118">
        <f>IF('ИД Свод'!K34=0,0,(IF(('ИД Свод'!K33/'ИД Свод'!K34)*100&gt;='Методика оценки'!$H$151,'Методика оценки'!$E$151,IF('Методика оценки'!$H$152&lt;=('ИД Свод'!K33/'ИД Свод'!K34)*100&lt;='Методика оценки'!$J$152,'Методика оценки'!$E$152,IF(('ИД Свод'!K33/'ИД Свод'!K34)*100&lt;='Методика оценки'!$J$153,'Методика оценки'!$E$153,'Методика оценки'!$E$152))))*$D$33)</f>
        <v>4</v>
      </c>
    </row>
    <row r="34" spans="1:12" ht="30" hidden="1" outlineLevel="1">
      <c r="A34" s="65"/>
      <c r="B34" s="86" t="str">
        <f>'Методика оценки'!A154</f>
        <v>К3.9.</v>
      </c>
      <c r="C34" s="86" t="str">
        <f>'Методика оценки'!C154</f>
        <v>Количество педагогических работников ДОО, уволившихся в отчётном году по собственному желанию (за исключением лиц пенсионного возраста)</v>
      </c>
      <c r="D34" s="123">
        <f>'Методика оценки'!D154</f>
        <v>0.06</v>
      </c>
      <c r="E34" s="118">
        <f>(IF('ИД Свод'!D35&lt;='Методика оценки'!$J$155,'Методика оценки'!$E$155,IF('Методика оценки'!$H$156&lt;='ИД Свод'!D35&lt;='Методика оценки'!$J$156,'Методика оценки'!$E$156,IF('ИД Свод'!D35&gt;='Методика оценки'!$H$157,'Методика оценки'!$E$157,'Методика оценки'!$E$156))))*$D$34</f>
        <v>6</v>
      </c>
      <c r="F34" s="118">
        <f>(IF('ИД Свод'!E35&lt;='Методика оценки'!$J$155,'Методика оценки'!$E$155,IF('Методика оценки'!$H$156&lt;='ИД Свод'!E35&lt;='Методика оценки'!$J$156,'Методика оценки'!$E$156,IF('ИД Свод'!E35&gt;='Методика оценки'!$H$157,'Методика оценки'!$E$157,'Методика оценки'!$E$156))))*$D$34</f>
        <v>3</v>
      </c>
      <c r="G34" s="118">
        <f>(IF('ИД Свод'!F35&lt;='Методика оценки'!$J$155,'Методика оценки'!$E$155,IF('Методика оценки'!$H$156&lt;='ИД Свод'!F35&lt;='Методика оценки'!$J$156,'Методика оценки'!$E$156,IF('ИД Свод'!F35&gt;='Методика оценки'!$H$157,'Методика оценки'!$E$157,'Методика оценки'!$E$156))))*$D$34</f>
        <v>6</v>
      </c>
      <c r="H34" s="118">
        <f>(IF('ИД Свод'!G35&lt;='Методика оценки'!$J$155,'Методика оценки'!$E$155,IF('Методика оценки'!$H$156&lt;='ИД Свод'!G35&lt;='Методика оценки'!$J$156,'Методика оценки'!$E$156,IF('ИД Свод'!G35&gt;='Методика оценки'!$H$157,'Методика оценки'!$E$157,'Методика оценки'!$E$156))))*$D$34</f>
        <v>6</v>
      </c>
      <c r="I34" s="118">
        <f>(IF('ИД Свод'!H35&lt;='Методика оценки'!$J$155,'Методика оценки'!$E$155,IF('Методика оценки'!$H$156&lt;='ИД Свод'!H35&lt;='Методика оценки'!$J$156,'Методика оценки'!$E$156,IF('ИД Свод'!H35&gt;='Методика оценки'!$H$157,'Методика оценки'!$E$157,'Методика оценки'!$E$156))))*$D$34</f>
        <v>6</v>
      </c>
      <c r="J34" s="118">
        <f>(IF('ИД Свод'!I35&lt;='Методика оценки'!$J$155,'Методика оценки'!$E$155,IF('Методика оценки'!$H$156&lt;='ИД Свод'!I35&lt;='Методика оценки'!$J$156,'Методика оценки'!$E$156,IF('ИД Свод'!I35&gt;='Методика оценки'!$H$157,'Методика оценки'!$E$157,'Методика оценки'!$E$156))))*$D$34</f>
        <v>6</v>
      </c>
      <c r="K34" s="118">
        <f>(IF('ИД Свод'!J35&lt;='Методика оценки'!$J$155,'Методика оценки'!$E$155,IF('Методика оценки'!$H$156&lt;='ИД Свод'!J35&lt;='Методика оценки'!$J$156,'Методика оценки'!$E$156,IF('ИД Свод'!J35&gt;='Методика оценки'!$H$157,'Методика оценки'!$E$157,'Методика оценки'!$E$156))))*$D$34</f>
        <v>0</v>
      </c>
      <c r="L34" s="118">
        <f>(IF('ИД Свод'!K35&lt;='Методика оценки'!$J$155,'Методика оценки'!$E$155,IF('Методика оценки'!$H$156&lt;='ИД Свод'!K35&lt;='Методика оценки'!$J$156,'Методика оценки'!$E$156,IF('ИД Свод'!K35&gt;='Методика оценки'!$H$157,'Методика оценки'!$E$157,'Методика оценки'!$E$156))))*$D$34</f>
        <v>6</v>
      </c>
    </row>
    <row r="35" spans="1:12" hidden="1" outlineLevel="1">
      <c r="A35" s="65"/>
      <c r="B35" s="86" t="str">
        <f>'Методика оценки'!A158</f>
        <v>К3.10.</v>
      </c>
      <c r="C35" s="86" t="str">
        <f>'Методика оценки'!C158</f>
        <v>Обеспеченность ДОО воспитателями:</v>
      </c>
      <c r="D35" s="123">
        <f>'Методика оценки'!D158</f>
        <v>0.1</v>
      </c>
      <c r="E35" s="180">
        <f>IF(('ИД Свод'!D38 +'ИД Свод'!D40+'ИД Свод'!D42)=0,0,(IF(('ИД Свод'!D36/('ИД Свод'!D38*0.183 +'ИД Свод'!D40*0.122+'ИД Свод'!D42*0.095))&lt;='Методика оценки'!$J$159,'Методика оценки'!$E$159,IF('Методика оценки'!$H$160&lt;=('ИД Свод'!D36/('ИД Свод'!D38*0.183 +'ИД Свод'!D40*0.122+'ИД Свод'!D42*0.095))&lt;='Методика оценки'!$J$160,'Методика оценки'!$E$160,IF(('ИД Свод'!D36/('ИД Свод'!D38*0.183 +'ИД Свод'!D40*0.122+'ИД Свод'!D42*0.095))&gt;='Методика оценки'!$H$161,'Методика оценки'!$E$161,'Методика оценки'!$E$160))))*$D$35)</f>
        <v>5</v>
      </c>
      <c r="F35" s="180">
        <f>IF(('ИД Свод'!E38 +'ИД Свод'!E40+'ИД Свод'!E42)=0,0,(IF(('ИД Свод'!E36/('ИД Свод'!E38*0.183 +'ИД Свод'!E40*0.122+'ИД Свод'!E42*0.095))&lt;='Методика оценки'!$J$159,'Методика оценки'!$E$159,IF('Методика оценки'!$H$160&lt;=('ИД Свод'!E36/('ИД Свод'!E38*0.183 +'ИД Свод'!E40*0.122+'ИД Свод'!E42*0.095))&lt;='Методика оценки'!$J$160,'Методика оценки'!$E$160,IF(('ИД Свод'!E36/('ИД Свод'!E38*0.183 +'ИД Свод'!E40*0.122+'ИД Свод'!E42*0.095))&gt;='Методика оценки'!$H$161,'Методика оценки'!$E$161,'Методика оценки'!$E$160))))*$D$35)</f>
        <v>5</v>
      </c>
      <c r="G35" s="180">
        <f>IF(('ИД Свод'!F38 +'ИД Свод'!F40+'ИД Свод'!F42)=0,0,(IF(('ИД Свод'!F36/('ИД Свод'!F38*0.183 +'ИД Свод'!F40*0.122+'ИД Свод'!F42*0.095))&lt;='Методика оценки'!$J$159,'Методика оценки'!$E$159,IF('Методика оценки'!$H$160&lt;=('ИД Свод'!F36/('ИД Свод'!F38*0.183 +'ИД Свод'!F40*0.122+'ИД Свод'!F42*0.095))&lt;='Методика оценки'!$J$160,'Методика оценки'!$E$160,IF(('ИД Свод'!F36/('ИД Свод'!F38*0.183 +'ИД Свод'!F40*0.122+'ИД Свод'!F42*0.095))&gt;='Методика оценки'!$H$161,'Методика оценки'!$E$161,'Методика оценки'!$E$160))))*$D$35)</f>
        <v>10</v>
      </c>
      <c r="H35" s="180">
        <f>IF(('ИД Свод'!G38 +'ИД Свод'!G40+'ИД Свод'!G42)=0,0,(IF(('ИД Свод'!G36/('ИД Свод'!G38*0.183 +'ИД Свод'!G40*0.122+'ИД Свод'!G42*0.095))&lt;='Методика оценки'!$J$159,'Методика оценки'!$E$159,IF('Методика оценки'!$H$160&lt;=('ИД Свод'!G36/('ИД Свод'!G38*0.183 +'ИД Свод'!G40*0.122+'ИД Свод'!G42*0.095))&lt;='Методика оценки'!$J$160,'Методика оценки'!$E$160,IF(('ИД Свод'!G36/('ИД Свод'!G38*0.183 +'ИД Свод'!G40*0.122+'ИД Свод'!G42*0.095))&gt;='Методика оценки'!$H$161,'Методика оценки'!$E$161,'Методика оценки'!$E$160))))*$D$35)</f>
        <v>5</v>
      </c>
      <c r="I35" s="180">
        <f>IF(('ИД Свод'!H38 +'ИД Свод'!H40+'ИД Свод'!H42)=0,0,(IF(('ИД Свод'!H36/('ИД Свод'!H38*0.183 +'ИД Свод'!H40*0.122+'ИД Свод'!H42*0.095))&lt;='Методика оценки'!$J$159,'Методика оценки'!$E$159,IF('Методика оценки'!$H$160&lt;=('ИД Свод'!H36/('ИД Свод'!H38*0.183 +'ИД Свод'!H40*0.122+'ИД Свод'!H42*0.095))&lt;='Методика оценки'!$J$160,'Методика оценки'!$E$160,IF(('ИД Свод'!H36/('ИД Свод'!H38*0.183 +'ИД Свод'!H40*0.122+'ИД Свод'!H42*0.095))&gt;='Методика оценки'!$H$161,'Методика оценки'!$E$161,'Методика оценки'!$E$160))))*$D$35)</f>
        <v>5</v>
      </c>
      <c r="J35" s="180">
        <f>IF(('ИД Свод'!I38 +'ИД Свод'!I40+'ИД Свод'!I42)=0,0,(IF(('ИД Свод'!I36/('ИД Свод'!I38*0.183 +'ИД Свод'!I40*0.122+'ИД Свод'!I42*0.095))&lt;='Методика оценки'!$J$159,'Методика оценки'!$E$159,IF('Методика оценки'!$H$160&lt;=('ИД Свод'!I36/('ИД Свод'!I38*0.183 +'ИД Свод'!I40*0.122+'ИД Свод'!I42*0.095))&lt;='Методика оценки'!$J$160,'Методика оценки'!$E$160,IF(('ИД Свод'!I36/('ИД Свод'!I38*0.183 +'ИД Свод'!I40*0.122+'ИД Свод'!I42*0.095))&gt;='Методика оценки'!$H$161,'Методика оценки'!$E$161,'Методика оценки'!$E$160))))*$D$35)</f>
        <v>5</v>
      </c>
      <c r="K35" s="180">
        <f>IF(('ИД Свод'!J38 +'ИД Свод'!J40+'ИД Свод'!J42)=0,0,(IF(('ИД Свод'!J36/('ИД Свод'!J38*0.183 +'ИД Свод'!J40*0.122+'ИД Свод'!J42*0.095))&lt;='Методика оценки'!$J$159,'Методика оценки'!$E$159,IF('Методика оценки'!$H$160&lt;=('ИД Свод'!J36/('ИД Свод'!J38*0.183 +'ИД Свод'!J40*0.122+'ИД Свод'!J42*0.095))&lt;='Методика оценки'!$J$160,'Методика оценки'!$E$160,IF(('ИД Свод'!J36/('ИД Свод'!J38*0.183 +'ИД Свод'!J40*0.122+'ИД Свод'!J42*0.095))&gt;='Методика оценки'!$H$161,'Методика оценки'!$E$161,'Методика оценки'!$E$160))))*$D$35)</f>
        <v>10</v>
      </c>
      <c r="L35" s="180">
        <f>IF(('ИД Свод'!K38 +'ИД Свод'!K40+'ИД Свод'!K42)=0,0,(IF(('ИД Свод'!K36/('ИД Свод'!K38*0.183 +'ИД Свод'!K40*0.122+'ИД Свод'!K42*0.095))&lt;='Методика оценки'!$J$159,'Методика оценки'!$E$159,IF('Методика оценки'!$H$160&lt;=('ИД Свод'!K36/('ИД Свод'!K38*0.183 +'ИД Свод'!K40*0.122+'ИД Свод'!K42*0.095))&lt;='Методика оценки'!$J$160,'Методика оценки'!$E$160,IF(('ИД Свод'!K36/('ИД Свод'!K38*0.183 +'ИД Свод'!K40*0.122+'ИД Свод'!K42*0.095))&gt;='Методика оценки'!$H$161,'Методика оценки'!$E$161,'Методика оценки'!$E$160))))*$D$35)</f>
        <v>5</v>
      </c>
    </row>
    <row r="36" spans="1:12" hidden="1" outlineLevel="1">
      <c r="A36" s="65"/>
      <c r="B36" s="86" t="str">
        <f>'Методика оценки'!A177</f>
        <v>К3.11.</v>
      </c>
      <c r="C36" s="86" t="str">
        <f>'Методика оценки'!C177</f>
        <v>Обеспеченность ДОО помощниками воспитателей:</v>
      </c>
      <c r="D36" s="123">
        <f>'Методика оценки'!D177</f>
        <v>0.08</v>
      </c>
      <c r="E36" s="180">
        <f>IF(('ИД Свод'!D38 +'ИД Свод'!D40+'ИД Свод'!D42)=0,0,(IF(('ИД Свод'!D43/('ИД Свод'!D38*0.165+'ИД Свод'!D40*0.11+'ИД Свод'!D42*0.0825))&lt;='Методика оценки'!$J$178,'Методика оценки'!$E$178,IF('Методика оценки'!$H$179&lt;=('ИД Свод'!D43/('ИД Свод'!D38*0.165+'ИД Свод'!D40*0.11+'ИД Свод'!D42*0.0825))&lt;='Методика оценки'!$J$179,'Методика оценки'!$E$179,IF(('ИД Свод'!D43/('ИД Свод'!D38*0.165+'ИД Свод'!D40*0.11+'ИД Свод'!D42*0.0825))&gt;='Методика оценки'!$H$180,'Методика оценки'!$E$180,'Методика оценки'!$E$179))))*$D$36)</f>
        <v>4</v>
      </c>
      <c r="F36" s="180">
        <f>IF(('ИД Свод'!E38 +'ИД Свод'!E40+'ИД Свод'!E42)=0,0,(IF(('ИД Свод'!E43/('ИД Свод'!E38*0.165+'ИД Свод'!E40*0.11+'ИД Свод'!E42*0.0825))&lt;='Методика оценки'!$J$178,'Методика оценки'!$E$178,IF('Методика оценки'!$H$179&lt;=('ИД Свод'!E43/('ИД Свод'!E38*0.165+'ИД Свод'!E40*0.11+'ИД Свод'!E42*0.0825))&lt;='Методика оценки'!$J$179,'Методика оценки'!$E$179,IF(('ИД Свод'!E43/('ИД Свод'!E38*0.165+'ИД Свод'!E40*0.11+'ИД Свод'!E42*0.0825))&gt;='Методика оценки'!$H$180,'Методика оценки'!$E$180,'Методика оценки'!$E$179))))*$D$36)</f>
        <v>0</v>
      </c>
      <c r="G36" s="180">
        <f>IF(('ИД Свод'!F38 +'ИД Свод'!F40+'ИД Свод'!F42)=0,0,(IF(('ИД Свод'!F43/('ИД Свод'!F38*0.165+'ИД Свод'!F40*0.11+'ИД Свод'!F42*0.0825))&lt;='Методика оценки'!$J$178,'Методика оценки'!$E$178,IF('Методика оценки'!$H$179&lt;=('ИД Свод'!F43/('ИД Свод'!F38*0.165+'ИД Свод'!F40*0.11+'ИД Свод'!F42*0.0825))&lt;='Методика оценки'!$J$179,'Методика оценки'!$E$179,IF(('ИД Свод'!F43/('ИД Свод'!F38*0.165+'ИД Свод'!F40*0.11+'ИД Свод'!F42*0.0825))&gt;='Методика оценки'!$H$180,'Методика оценки'!$E$180,'Методика оценки'!$E$179))))*$D$36)</f>
        <v>8</v>
      </c>
      <c r="H36" s="180">
        <f>IF(('ИД Свод'!G38 +'ИД Свод'!G40+'ИД Свод'!G42)=0,0,(IF(('ИД Свод'!G43/('ИД Свод'!G38*0.165+'ИД Свод'!G40*0.11+'ИД Свод'!G42*0.0825))&lt;='Методика оценки'!$J$178,'Методика оценки'!$E$178,IF('Методика оценки'!$H$179&lt;=('ИД Свод'!G43/('ИД Свод'!G38*0.165+'ИД Свод'!G40*0.11+'ИД Свод'!G42*0.0825))&lt;='Методика оценки'!$J$179,'Методика оценки'!$E$179,IF(('ИД Свод'!G43/('ИД Свод'!G38*0.165+'ИД Свод'!G40*0.11+'ИД Свод'!G42*0.0825))&gt;='Методика оценки'!$H$180,'Методика оценки'!$E$180,'Методика оценки'!$E$179))))*$D$36)</f>
        <v>4</v>
      </c>
      <c r="I36" s="180">
        <f>IF(('ИД Свод'!H38 +'ИД Свод'!H40+'ИД Свод'!H42)=0,0,(IF(('ИД Свод'!H43/('ИД Свод'!H38*0.165+'ИД Свод'!H40*0.11+'ИД Свод'!H42*0.0825))&lt;='Методика оценки'!$J$178,'Методика оценки'!$E$178,IF('Методика оценки'!$H$179&lt;=('ИД Свод'!H43/('ИД Свод'!H38*0.165+'ИД Свод'!H40*0.11+'ИД Свод'!H42*0.0825))&lt;='Методика оценки'!$J$179,'Методика оценки'!$E$179,IF(('ИД Свод'!H43/('ИД Свод'!H38*0.165+'ИД Свод'!H40*0.11+'ИД Свод'!H42*0.0825))&gt;='Методика оценки'!$H$180,'Методика оценки'!$E$180,'Методика оценки'!$E$179))))*$D$36)</f>
        <v>8</v>
      </c>
      <c r="J36" s="180">
        <f>IF(('ИД Свод'!I38 +'ИД Свод'!I40+'ИД Свод'!I42)=0,0,(IF(('ИД Свод'!I43/('ИД Свод'!I38*0.165+'ИД Свод'!I40*0.11+'ИД Свод'!I42*0.0825))&lt;='Методика оценки'!$J$178,'Методика оценки'!$E$178,IF('Методика оценки'!$H$179&lt;=('ИД Свод'!I43/('ИД Свод'!I38*0.165+'ИД Свод'!I40*0.11+'ИД Свод'!I42*0.0825))&lt;='Методика оценки'!$J$179,'Методика оценки'!$E$179,IF(('ИД Свод'!I43/('ИД Свод'!I38*0.165+'ИД Свод'!I40*0.11+'ИД Свод'!I42*0.0825))&gt;='Методика оценки'!$H$180,'Методика оценки'!$E$180,'Методика оценки'!$E$179))))*$D$36)</f>
        <v>4</v>
      </c>
      <c r="K36" s="180">
        <f>IF(('ИД Свод'!J38 +'ИД Свод'!J40+'ИД Свод'!J42)=0,0,(IF(('ИД Свод'!J43/('ИД Свод'!J38*0.165+'ИД Свод'!J40*0.11+'ИД Свод'!J42*0.0825))&lt;='Методика оценки'!$J$178,'Методика оценки'!$E$178,IF('Методика оценки'!$H$179&lt;=('ИД Свод'!J43/('ИД Свод'!J38*0.165+'ИД Свод'!J40*0.11+'ИД Свод'!J42*0.0825))&lt;='Методика оценки'!$J$179,'Методика оценки'!$E$179,IF(('ИД Свод'!J43/('ИД Свод'!J38*0.165+'ИД Свод'!J40*0.11+'ИД Свод'!J42*0.0825))&gt;='Методика оценки'!$H$180,'Методика оценки'!$E$180,'Методика оценки'!$E$179))))*$D$36)</f>
        <v>8</v>
      </c>
      <c r="L36" s="180">
        <f>IF(('ИД Свод'!K38 +'ИД Свод'!K40+'ИД Свод'!K42)=0,0,(IF(('ИД Свод'!K43/('ИД Свод'!K38*0.165+'ИД Свод'!K40*0.11+'ИД Свод'!K42*0.0825))&lt;='Методика оценки'!$J$178,'Методика оценки'!$E$178,IF('Методика оценки'!$H$179&lt;=('ИД Свод'!K43/('ИД Свод'!K38*0.165+'ИД Свод'!K40*0.11+'ИД Свод'!K42*0.0825))&lt;='Методика оценки'!$J$179,'Методика оценки'!$E$179,IF(('ИД Свод'!K43/('ИД Свод'!K38*0.165+'ИД Свод'!K40*0.11+'ИД Свод'!K42*0.0825))&gt;='Методика оценки'!$H$180,'Методика оценки'!$E$180,'Методика оценки'!$E$179))))*$D$36)</f>
        <v>0</v>
      </c>
    </row>
    <row r="37" spans="1:12" hidden="1" outlineLevel="1">
      <c r="A37" s="65"/>
      <c r="B37" s="86" t="str">
        <f>'Методика оценки'!A196</f>
        <v>К3.12.</v>
      </c>
      <c r="C37" s="86" t="str">
        <f>'Методика оценки'!C196</f>
        <v>Обеспеченность ДОО педагогами-психологами</v>
      </c>
      <c r="D37" s="123">
        <f>'Методика оценки'!D196</f>
        <v>0.06</v>
      </c>
      <c r="E37" s="180">
        <f>IF(('ИД Свод'!D38 +'ИД Свод'!D40+'ИД Свод'!D42)=0,0,(IF(('ИД Свод'!D47/('ИД Свод'!D38*0.0083+'ИД Свод'!D40*0.11+'ИД Свод'!D42*0.0042))&lt;='Методика оценки'!$J$197,'Методика оценки'!$E$197,IF('Методика оценки'!$H$198&lt;=('ИД Свод'!D47/('ИД Свод'!D38*0.0083+'ИД Свод'!D40*0.11+'ИД Свод'!D42*0.0042))&lt;='Методика оценки'!$J$198,'Методика оценки'!$E$198,IF(('ИД Свод'!D47/('ИД Свод'!D38*0.0083+'ИД Свод'!D40*0.11+'ИД Свод'!D42*0.0042))&gt;='Методика оценки'!$H$199,'Методика оценки'!$E$199,'Методика оценки'!$E$198))))*$D$37)</f>
        <v>6</v>
      </c>
      <c r="F37" s="180">
        <f>IF(('ИД Свод'!E38 +'ИД Свод'!E40+'ИД Свод'!E42)=0,0,(IF(('ИД Свод'!E47/('ИД Свод'!E38*0.0083+'ИД Свод'!E40*0.11+'ИД Свод'!E42*0.0042))&lt;='Методика оценки'!$J$197,'Методика оценки'!$E$197,IF('Методика оценки'!$H$198&lt;=('ИД Свод'!E47/('ИД Свод'!E38*0.0083+'ИД Свод'!E40*0.11+'ИД Свод'!E42*0.0042))&lt;='Методика оценки'!$J$198,'Методика оценки'!$E$198,IF(('ИД Свод'!E47/('ИД Свод'!E38*0.0083+'ИД Свод'!E40*0.11+'ИД Свод'!E42*0.0042))&gt;='Методика оценки'!$H$199,'Методика оценки'!$E$199,'Методика оценки'!$E$198))))*$D$37)</f>
        <v>6</v>
      </c>
      <c r="G37" s="180">
        <f>IF(('ИД Свод'!F38 +'ИД Свод'!F40+'ИД Свод'!F42)=0,0,(IF(('ИД Свод'!F47/('ИД Свод'!F38*0.0083+'ИД Свод'!F40*0.11+'ИД Свод'!F42*0.0042))&lt;='Методика оценки'!$J$197,'Методика оценки'!$E$197,IF('Методика оценки'!$H$198&lt;=('ИД Свод'!F47/('ИД Свод'!F38*0.0083+'ИД Свод'!F40*0.11+'ИД Свод'!F42*0.0042))&lt;='Методика оценки'!$J$198,'Методика оценки'!$E$198,IF(('ИД Свод'!F47/('ИД Свод'!F38*0.0083+'ИД Свод'!F40*0.11+'ИД Свод'!F42*0.0042))&gt;='Методика оценки'!$H$199,'Методика оценки'!$E$199,'Методика оценки'!$E$198))))*$D$37)</f>
        <v>6</v>
      </c>
      <c r="H37" s="180">
        <f>IF(('ИД Свод'!G38 +'ИД Свод'!G40+'ИД Свод'!G42)=0,0,(IF(('ИД Свод'!G47/('ИД Свод'!G38*0.0083+'ИД Свод'!G40*0.11+'ИД Свод'!G42*0.0042))&lt;='Методика оценки'!$J$197,'Методика оценки'!$E$197,IF('Методика оценки'!$H$198&lt;=('ИД Свод'!G47/('ИД Свод'!G38*0.0083+'ИД Свод'!G40*0.11+'ИД Свод'!G42*0.0042))&lt;='Методика оценки'!$J$198,'Методика оценки'!$E$198,IF(('ИД Свод'!G47/('ИД Свод'!G38*0.0083+'ИД Свод'!G40*0.11+'ИД Свод'!G42*0.0042))&gt;='Методика оценки'!$H$199,'Методика оценки'!$E$199,'Методика оценки'!$E$198))))*$D$37)</f>
        <v>3</v>
      </c>
      <c r="I37" s="180">
        <f>IF(('ИД Свод'!H38 +'ИД Свод'!H40+'ИД Свод'!H42)=0,0,(IF(('ИД Свод'!H47/('ИД Свод'!H38*0.0083+'ИД Свод'!H40*0.11+'ИД Свод'!H42*0.0042))&lt;='Методика оценки'!$J$197,'Методика оценки'!$E$197,IF('Методика оценки'!$H$198&lt;=('ИД Свод'!H47/('ИД Свод'!H38*0.0083+'ИД Свод'!H40*0.11+'ИД Свод'!H42*0.0042))&lt;='Методика оценки'!$J$198,'Методика оценки'!$E$198,IF(('ИД Свод'!H47/('ИД Свод'!H38*0.0083+'ИД Свод'!H40*0.11+'ИД Свод'!H42*0.0042))&gt;='Методика оценки'!$H$199,'Методика оценки'!$E$199,'Методика оценки'!$E$198))))*$D$37)</f>
        <v>0</v>
      </c>
      <c r="J37" s="180">
        <f>IF(('ИД Свод'!I38 +'ИД Свод'!I40+'ИД Свод'!I42)=0,0,(IF(('ИД Свод'!I47/('ИД Свод'!I38*0.0083+'ИД Свод'!I40*0.11+'ИД Свод'!I42*0.0042))&lt;='Методика оценки'!$J$197,'Методика оценки'!$E$197,IF('Методика оценки'!$H$198&lt;=('ИД Свод'!I47/('ИД Свод'!I38*0.0083+'ИД Свод'!I40*0.11+'ИД Свод'!I42*0.0042))&lt;='Методика оценки'!$J$198,'Методика оценки'!$E$198,IF(('ИД Свод'!I47/('ИД Свод'!I38*0.0083+'ИД Свод'!I40*0.11+'ИД Свод'!I42*0.0042))&gt;='Методика оценки'!$H$199,'Методика оценки'!$E$199,'Методика оценки'!$E$198))))*$D$37)</f>
        <v>3</v>
      </c>
      <c r="K37" s="180">
        <f>IF(('ИД Свод'!J38 +'ИД Свод'!J40+'ИД Свод'!J42)=0,0,(IF(('ИД Свод'!J47/('ИД Свод'!J38*0.0083+'ИД Свод'!J40*0.11+'ИД Свод'!J42*0.0042))&lt;='Методика оценки'!$J$197,'Методика оценки'!$E$197,IF('Методика оценки'!$H$198&lt;=('ИД Свод'!J47/('ИД Свод'!J38*0.0083+'ИД Свод'!J40*0.11+'ИД Свод'!J42*0.0042))&lt;='Методика оценки'!$J$198,'Методика оценки'!$E$198,IF(('ИД Свод'!J47/('ИД Свод'!J38*0.0083+'ИД Свод'!J40*0.11+'ИД Свод'!J42*0.0042))&gt;='Методика оценки'!$H$199,'Методика оценки'!$E$199,'Методика оценки'!$E$198))))*$D$37)</f>
        <v>6</v>
      </c>
      <c r="L37" s="180">
        <f>IF(('ИД Свод'!K38 +'ИД Свод'!K40+'ИД Свод'!K42)=0,0,(IF(('ИД Свод'!K47/('ИД Свод'!K38*0.0083+'ИД Свод'!K40*0.11+'ИД Свод'!K42*0.0042))&lt;='Методика оценки'!$J$197,'Методика оценки'!$E$197,IF('Методика оценки'!$H$198&lt;=('ИД Свод'!K47/('ИД Свод'!K38*0.0083+'ИД Свод'!K40*0.11+'ИД Свод'!K42*0.0042))&lt;='Методика оценки'!$J$198,'Методика оценки'!$E$198,IF(('ИД Свод'!K47/('ИД Свод'!K38*0.0083+'ИД Свод'!K40*0.11+'ИД Свод'!K42*0.0042))&gt;='Методика оценки'!$H$199,'Методика оценки'!$E$199,'Методика оценки'!$E$198))))*$D$37)</f>
        <v>0</v>
      </c>
    </row>
    <row r="38" spans="1:12" hidden="1" outlineLevel="1">
      <c r="A38" s="65"/>
      <c r="B38" s="86" t="str">
        <f>'Методика оценки'!A206</f>
        <v>К3.13.</v>
      </c>
      <c r="C38" s="86" t="str">
        <f>'Методика оценки'!C206</f>
        <v>Обеспеченность ДОО учителями-логопедами</v>
      </c>
      <c r="D38" s="123">
        <f>'Методика оценки'!D206</f>
        <v>0.06</v>
      </c>
      <c r="E38" s="179">
        <f>(IF('ИД Свод'!D48='Методика оценки'!$H$207,'Методика оценки'!$E$207,IF('ИД Свод'!D48='Методика оценки'!$H$208,'Методика оценки'!$E$208,'Методика оценки'!$E$207)))*$D$38</f>
        <v>6</v>
      </c>
      <c r="F38" s="179">
        <f>(IF('ИД Свод'!E48='Методика оценки'!$H$207,'Методика оценки'!$E$207,IF('ИД Свод'!E48='Методика оценки'!$H$208,'Методика оценки'!$E$208,'Методика оценки'!$E$207)))*$D$38</f>
        <v>0</v>
      </c>
      <c r="G38" s="179">
        <f>(IF('ИД Свод'!F48='Методика оценки'!$H$207,'Методика оценки'!$E$207,IF('ИД Свод'!F48='Методика оценки'!$H$208,'Методика оценки'!$E$208,'Методика оценки'!$E$207)))*$D$38</f>
        <v>0</v>
      </c>
      <c r="H38" s="179">
        <f>(IF('ИД Свод'!G48='Методика оценки'!$H$207,'Методика оценки'!$E$207,IF('ИД Свод'!G48='Методика оценки'!$H$208,'Методика оценки'!$E$208,'Методика оценки'!$E$207)))*$D$38</f>
        <v>6</v>
      </c>
      <c r="I38" s="179">
        <f>(IF('ИД Свод'!H48='Методика оценки'!$H$207,'Методика оценки'!$E$207,IF('ИД Свод'!H48='Методика оценки'!$H$208,'Методика оценки'!$E$208,'Методика оценки'!$E$207)))*$D$38</f>
        <v>6</v>
      </c>
      <c r="J38" s="179">
        <f>(IF('ИД Свод'!I48='Методика оценки'!$H$207,'Методика оценки'!$E$207,IF('ИД Свод'!I48='Методика оценки'!$H$208,'Методика оценки'!$E$208,'Методика оценки'!$E$207)))*$D$38</f>
        <v>0</v>
      </c>
      <c r="K38" s="179">
        <f>(IF('ИД Свод'!J48='Методика оценки'!$H$207,'Методика оценки'!$E$207,IF('ИД Свод'!J48='Методика оценки'!$H$208,'Методика оценки'!$E$208,'Методика оценки'!$E$207)))*$D$38</f>
        <v>0</v>
      </c>
      <c r="L38" s="179">
        <f>(IF('ИД Свод'!K48='Методика оценки'!$H$207,'Методика оценки'!$E$207,IF('ИД Свод'!K48='Методика оценки'!$H$208,'Методика оценки'!$E$208,'Методика оценки'!$E$207)))*$D$38</f>
        <v>0</v>
      </c>
    </row>
    <row r="39" spans="1:12" hidden="1" outlineLevel="1">
      <c r="A39" s="65"/>
      <c r="B39" s="86" t="str">
        <f>'Методика оценки'!A209</f>
        <v>К3.14.</v>
      </c>
      <c r="C39" s="86" t="str">
        <f>'Методика оценки'!C209</f>
        <v>Обеспеченность ДОО музыкальными руководителями</v>
      </c>
      <c r="D39" s="123">
        <f>'Методика оценки'!D209</f>
        <v>0.06</v>
      </c>
      <c r="E39" s="180">
        <f>IF(('ИД Свод'!D40+'ИД Свод'!D42)=0,0,(IF(('ИД Свод'!D49/('ИД Свод'!D40*0.017+'ИД Свод'!D42*0.0125))&lt;='Методика оценки'!$J$210,'Методика оценки'!$E$210,IF('Методика оценки'!$H$211&lt;=('ИД Свод'!D49/('ИД Свод'!D40*0.017+'ИД Свод'!D42*0.0125))&lt;='Методика оценки'!$J$211,'Методика оценки'!$E$211,IF(('ИД Свод'!D49/('ИД Свод'!D40*0.017+'ИД Свод'!D42*0.0125))&gt;='Методика оценки'!$H$212,'Методика оценки'!$E$212,'Методика оценки'!$E$211))))*$D$39)</f>
        <v>3</v>
      </c>
      <c r="F39" s="180">
        <f>IF(('ИД Свод'!E40+'ИД Свод'!E42)=0,0,(IF(('ИД Свод'!E49/('ИД Свод'!E40*0.017+'ИД Свод'!E42*0.0125))&lt;='Методика оценки'!$J$210,'Методика оценки'!$E$210,IF('Методика оценки'!$H$211&lt;=('ИД Свод'!E49/('ИД Свод'!E40*0.017+'ИД Свод'!E42*0.0125))&lt;='Методика оценки'!$J$211,'Методика оценки'!$E$211,IF(('ИД Свод'!E49/('ИД Свод'!E40*0.017+'ИД Свод'!E42*0.0125))&gt;='Методика оценки'!$H$212,'Методика оценки'!$E$212,'Методика оценки'!$E$211))))*$D$39)</f>
        <v>3</v>
      </c>
      <c r="G39" s="180">
        <f>IF(('ИД Свод'!F40+'ИД Свод'!F42)=0,0,(IF(('ИД Свод'!F49/('ИД Свод'!F40*0.017+'ИД Свод'!F42*0.0125))&lt;='Методика оценки'!$J$210,'Методика оценки'!$E$210,IF('Методика оценки'!$H$211&lt;=('ИД Свод'!F49/('ИД Свод'!F40*0.017+'ИД Свод'!F42*0.0125))&lt;='Методика оценки'!$J$211,'Методика оценки'!$E$211,IF(('ИД Свод'!F49/('ИД Свод'!F40*0.017+'ИД Свод'!F42*0.0125))&gt;='Методика оценки'!$H$212,'Методика оценки'!$E$212,'Методика оценки'!$E$211))))*$D$39)</f>
        <v>6</v>
      </c>
      <c r="H39" s="180">
        <f>IF(('ИД Свод'!G40+'ИД Свод'!G42)=0,0,(IF(('ИД Свод'!G49/('ИД Свод'!G40*0.017+'ИД Свод'!G42*0.0125))&lt;='Методика оценки'!$J$210,'Методика оценки'!$E$210,IF('Методика оценки'!$H$211&lt;=('ИД Свод'!G49/('ИД Свод'!G40*0.017+'ИД Свод'!G42*0.0125))&lt;='Методика оценки'!$J$211,'Методика оценки'!$E$211,IF(('ИД Свод'!G49/('ИД Свод'!G40*0.017+'ИД Свод'!G42*0.0125))&gt;='Методика оценки'!$H$212,'Методика оценки'!$E$212,'Методика оценки'!$E$211))))*$D$39)</f>
        <v>6</v>
      </c>
      <c r="I39" s="180">
        <f>IF(('ИД Свод'!H40+'ИД Свод'!H42)=0,0,(IF(('ИД Свод'!H49/('ИД Свод'!H40*0.017+'ИД Свод'!H42*0.0125))&lt;='Методика оценки'!$J$210,'Методика оценки'!$E$210,IF('Методика оценки'!$H$211&lt;=('ИД Свод'!H49/('ИД Свод'!H40*0.017+'ИД Свод'!H42*0.0125))&lt;='Методика оценки'!$J$211,'Методика оценки'!$E$211,IF(('ИД Свод'!H49/('ИД Свод'!H40*0.017+'ИД Свод'!H42*0.0125))&gt;='Методика оценки'!$H$212,'Методика оценки'!$E$212,'Методика оценки'!$E$211))))*$D$39)</f>
        <v>3</v>
      </c>
      <c r="J39" s="180">
        <f>IF(('ИД Свод'!I40+'ИД Свод'!I42)=0,0,(IF(('ИД Свод'!I49/('ИД Свод'!I40*0.017+'ИД Свод'!I42*0.0125))&lt;='Методика оценки'!$J$210,'Методика оценки'!$E$210,IF('Методика оценки'!$H$211&lt;=('ИД Свод'!I49/('ИД Свод'!I40*0.017+'ИД Свод'!I42*0.0125))&lt;='Методика оценки'!$J$211,'Методика оценки'!$E$211,IF(('ИД Свод'!I49/('ИД Свод'!I40*0.017+'ИД Свод'!I42*0.0125))&gt;='Методика оценки'!$H$212,'Методика оценки'!$E$212,'Методика оценки'!$E$211))))*$D$39)</f>
        <v>3</v>
      </c>
      <c r="K39" s="180">
        <f>IF(('ИД Свод'!J40+'ИД Свод'!J42)=0,0,(IF(('ИД Свод'!J49/('ИД Свод'!J40*0.017+'ИД Свод'!J42*0.0125))&lt;='Методика оценки'!$J$210,'Методика оценки'!$E$210,IF('Методика оценки'!$H$211&lt;=('ИД Свод'!J49/('ИД Свод'!J40*0.017+'ИД Свод'!J42*0.0125))&lt;='Методика оценки'!$J$211,'Методика оценки'!$E$211,IF(('ИД Свод'!J49/('ИД Свод'!J40*0.017+'ИД Свод'!J42*0.0125))&gt;='Методика оценки'!$H$212,'Методика оценки'!$E$212,'Методика оценки'!$E$211))))*$D$39)</f>
        <v>6</v>
      </c>
      <c r="L39" s="180">
        <f>IF(('ИД Свод'!K40+'ИД Свод'!K42)=0,0,(IF(('ИД Свод'!K49/('ИД Свод'!K40*0.017+'ИД Свод'!K42*0.0125))&lt;='Методика оценки'!$J$210,'Методика оценки'!$E$210,IF('Методика оценки'!$H$211&lt;=('ИД Свод'!K49/('ИД Свод'!K40*0.017+'ИД Свод'!K42*0.0125))&lt;='Методика оценки'!$J$211,'Методика оценки'!$E$211,IF(('ИД Свод'!K49/('ИД Свод'!K40*0.017+'ИД Свод'!K42*0.0125))&gt;='Методика оценки'!$H$212,'Методика оценки'!$E$212,'Методика оценки'!$E$211))))*$D$39)</f>
        <v>0</v>
      </c>
    </row>
    <row r="40" spans="1:12" hidden="1" outlineLevel="1">
      <c r="A40" s="65"/>
      <c r="B40" s="86" t="str">
        <f>'Методика оценки'!A213</f>
        <v>К3.15.</v>
      </c>
      <c r="C40" s="86" t="str">
        <f>'Методика оценки'!C213</f>
        <v>Обеспеченность ДОО инструкторами по физкультуре</v>
      </c>
      <c r="D40" s="123">
        <f>'Методика оценки'!D213</f>
        <v>0.06</v>
      </c>
      <c r="E40" s="180">
        <f>IF('ИД Свод'!D42=0,0,(IF('ИД Свод'!D50/('ИД Свод'!D42*0.00625)&lt;='Методика оценки'!$J$214,'Методика оценки'!$E$214,IF('Методика оценки'!$H$215&lt;='ИД Свод'!D50/('ИД Свод'!D42*0.00625)&lt;='Методика оценки'!$J$215,'Методика оценки'!$E$215,IF('ИД Свод'!D50/('ИД Свод'!D42*0.00625)&gt;='Методика оценки'!$H$216,'Методика оценки'!$E$216,'Методика оценки'!$E$215))))*$D$40)</f>
        <v>0</v>
      </c>
      <c r="F40" s="180">
        <f>IF('ИД Свод'!E42=0,0,(IF('ИД Свод'!E50/('ИД Свод'!E42*0.00625)&lt;='Методика оценки'!$J$214,'Методика оценки'!$E$214,IF('Методика оценки'!$H$215&lt;='ИД Свод'!E50/('ИД Свод'!E42*0.00625)&lt;='Методика оценки'!$J$215,'Методика оценки'!$E$215,IF('ИД Свод'!E50/('ИД Свод'!E42*0.00625)&gt;='Методика оценки'!$H$216,'Методика оценки'!$E$216,'Методика оценки'!$E$215))))*$D$40)</f>
        <v>0</v>
      </c>
      <c r="G40" s="180">
        <f>IF('ИД Свод'!F42=0,0,(IF('ИД Свод'!F50/('ИД Свод'!F42*0.00625)&lt;='Методика оценки'!$J$214,'Методика оценки'!$E$214,IF('Методика оценки'!$H$215&lt;='ИД Свод'!F50/('ИД Свод'!F42*0.00625)&lt;='Методика оценки'!$J$215,'Методика оценки'!$E$215,IF('ИД Свод'!F50/('ИД Свод'!F42*0.00625)&gt;='Методика оценки'!$H$216,'Методика оценки'!$E$216,'Методика оценки'!$E$215))))*$D$40)</f>
        <v>0</v>
      </c>
      <c r="H40" s="180">
        <f>IF('ИД Свод'!G42=0,0,(IF('ИД Свод'!G50/('ИД Свод'!G42*0.00625)&lt;='Методика оценки'!$J$214,'Методика оценки'!$E$214,IF('Методика оценки'!$H$215&lt;='ИД Свод'!G50/('ИД Свод'!G42*0.00625)&lt;='Методика оценки'!$J$215,'Методика оценки'!$E$215,IF('ИД Свод'!G50/('ИД Свод'!G42*0.00625)&gt;='Методика оценки'!$H$216,'Методика оценки'!$E$216,'Методика оценки'!$E$215))))*$D$40)</f>
        <v>0</v>
      </c>
      <c r="I40" s="180">
        <f>IF('ИД Свод'!H42=0,0,(IF('ИД Свод'!H50/('ИД Свод'!H42*0.00625)&lt;='Методика оценки'!$J$214,'Методика оценки'!$E$214,IF('Методика оценки'!$H$215&lt;='ИД Свод'!H50/('ИД Свод'!H42*0.00625)&lt;='Методика оценки'!$J$215,'Методика оценки'!$E$215,IF('ИД Свод'!H50/('ИД Свод'!H42*0.00625)&gt;='Методика оценки'!$H$216,'Методика оценки'!$E$216,'Методика оценки'!$E$215))))*$D$40)</f>
        <v>0</v>
      </c>
      <c r="J40" s="180">
        <f>IF('ИД Свод'!I42=0,0,(IF('ИД Свод'!I50/('ИД Свод'!I42*0.00625)&lt;='Методика оценки'!$J$214,'Методика оценки'!$E$214,IF('Методика оценки'!$H$215&lt;='ИД Свод'!I50/('ИД Свод'!I42*0.00625)&lt;='Методика оценки'!$J$215,'Методика оценки'!$E$215,IF('ИД Свод'!I50/('ИД Свод'!I42*0.00625)&gt;='Методика оценки'!$H$216,'Методика оценки'!$E$216,'Методика оценки'!$E$215))))*$D$40)</f>
        <v>0</v>
      </c>
      <c r="K40" s="180">
        <f>IF('ИД Свод'!J42=0,0,(IF('ИД Свод'!J50/('ИД Свод'!J42*0.00625)&lt;='Методика оценки'!$J$214,'Методика оценки'!$E$214,IF('Методика оценки'!$H$215&lt;='ИД Свод'!J50/('ИД Свод'!J42*0.00625)&lt;='Методика оценки'!$J$215,'Методика оценки'!$E$215,IF('ИД Свод'!J50/('ИД Свод'!J42*0.00625)&gt;='Методика оценки'!$H$216,'Методика оценки'!$E$216,'Методика оценки'!$E$215))))*$D$40)</f>
        <v>0</v>
      </c>
      <c r="L40" s="180">
        <f>IF('ИД Свод'!K42=0,0,(IF('ИД Свод'!K50/('ИД Свод'!K42*0.00625)&lt;='Методика оценки'!$J$214,'Методика оценки'!$E$214,IF('Методика оценки'!$H$215&lt;='ИД Свод'!K50/('ИД Свод'!K42*0.00625)&lt;='Методика оценки'!$J$215,'Методика оценки'!$E$215,IF('ИД Свод'!K50/('ИД Свод'!K42*0.00625)&gt;='Методика оценки'!$H$216,'Методика оценки'!$E$216,'Методика оценки'!$E$215))))*$D$40)</f>
        <v>6</v>
      </c>
    </row>
    <row r="41" spans="1:12" hidden="1" outlineLevel="1">
      <c r="A41" s="65"/>
      <c r="B41" s="86" t="str">
        <f>'Методика оценки'!A217</f>
        <v>К3.16.</v>
      </c>
      <c r="C41" s="86" t="str">
        <f>'Методика оценки'!C217</f>
        <v>Количество воспитанников в расчете на одного медицинского работника</v>
      </c>
      <c r="D41" s="123">
        <f>'Методика оценки'!D217</f>
        <v>0.04</v>
      </c>
      <c r="E41" s="181">
        <f>IF('ИД Свод'!D51=0,0,(IF((('ИД Свод'!D9/'ИД Свод'!D51))&lt;='Методика оценки'!$J$219,'Методика оценки'!$E$219,IF('Методика оценки'!$H$220&lt;=(('ИД Свод'!D9/'ИД Свод'!D51))&lt;='Методика оценки'!$J$220,'Методика оценки'!$E$220,IF((('ИД Свод'!D9/'ИД Свод'!D51))&gt;='Методика оценки'!$H$221,'Методика оценки'!$E$221,'Методика оценки'!$E$220))))*$D$41)</f>
        <v>0</v>
      </c>
      <c r="F41" s="181">
        <f>IF('ИД Свод'!E51=0,0,(IF((('ИД Свод'!E9/'ИД Свод'!E51))&lt;='Методика оценки'!$J$219,'Методика оценки'!$E$219,IF('Методика оценки'!$H$220&lt;=(('ИД Свод'!E9/'ИД Свод'!E51))&lt;='Методика оценки'!$J$220,'Методика оценки'!$E$220,IF((('ИД Свод'!E9/'ИД Свод'!E51))&gt;='Методика оценки'!$H$221,'Методика оценки'!$E$221,'Методика оценки'!$E$220))))*$D$41)</f>
        <v>0</v>
      </c>
      <c r="G41" s="181">
        <f>IF('ИД Свод'!F51=0,0,(IF((('ИД Свод'!F9/'ИД Свод'!F51))&lt;='Методика оценки'!$J$219,'Методика оценки'!$E$219,IF('Методика оценки'!$H$220&lt;=(('ИД Свод'!F9/'ИД Свод'!F51))&lt;='Методика оценки'!$J$220,'Методика оценки'!$E$220,IF((('ИД Свод'!F9/'ИД Свод'!F51))&gt;='Методика оценки'!$H$221,'Методика оценки'!$E$221,'Методика оценки'!$E$220))))*$D$41)</f>
        <v>0</v>
      </c>
      <c r="H41" s="181">
        <f>IF('ИД Свод'!G51=0,0,(IF((('ИД Свод'!G9/'ИД Свод'!G51))&lt;='Методика оценки'!$J$219,'Методика оценки'!$E$219,IF('Методика оценки'!$H$220&lt;=(('ИД Свод'!G9/'ИД Свод'!G51))&lt;='Методика оценки'!$J$220,'Методика оценки'!$E$220,IF((('ИД Свод'!G9/'ИД Свод'!G51))&gt;='Методика оценки'!$H$221,'Методика оценки'!$E$221,'Методика оценки'!$E$220))))*$D$41)</f>
        <v>0</v>
      </c>
      <c r="I41" s="181">
        <f>IF('ИД Свод'!H51=0,0,(IF((('ИД Свод'!H9/'ИД Свод'!H51))&lt;='Методика оценки'!$J$219,'Методика оценки'!$E$219,IF('Методика оценки'!$H$220&lt;=(('ИД Свод'!H9/'ИД Свод'!H51))&lt;='Методика оценки'!$J$220,'Методика оценки'!$E$220,IF((('ИД Свод'!H9/'ИД Свод'!H51))&gt;='Методика оценки'!$H$221,'Методика оценки'!$E$221,'Методика оценки'!$E$220))))*$D$41)</f>
        <v>0</v>
      </c>
      <c r="J41" s="181">
        <f>IF('ИД Свод'!I51=0,0,(IF((('ИД Свод'!I9/'ИД Свод'!I51))&lt;='Методика оценки'!$J$219,'Методика оценки'!$E$219,IF('Методика оценки'!$H$220&lt;=(('ИД Свод'!I9/'ИД Свод'!I51))&lt;='Методика оценки'!$J$220,'Методика оценки'!$E$220,IF((('ИД Свод'!I9/'ИД Свод'!I51))&gt;='Методика оценки'!$H$221,'Методика оценки'!$E$221,'Методика оценки'!$E$220))))*$D$41)</f>
        <v>0</v>
      </c>
      <c r="K41" s="181">
        <f>IF('ИД Свод'!J51=0,0,(IF((('ИД Свод'!J9/'ИД Свод'!J51))&lt;='Методика оценки'!$J$219,'Методика оценки'!$E$219,IF('Методика оценки'!$H$220&lt;=(('ИД Свод'!J9/'ИД Свод'!J51))&lt;='Методика оценки'!$J$220,'Методика оценки'!$E$220,IF((('ИД Свод'!J9/'ИД Свод'!J51))&gt;='Методика оценки'!$H$221,'Методика оценки'!$E$221,'Методика оценки'!$E$220))))*$D$41)</f>
        <v>0</v>
      </c>
      <c r="L41" s="181">
        <f>IF('ИД Свод'!K51=0,0,(IF((('ИД Свод'!K9/'ИД Свод'!K51))&lt;='Методика оценки'!$J$219,'Методика оценки'!$E$219,IF('Методика оценки'!$H$220&lt;=(('ИД Свод'!K9/'ИД Свод'!K51))&lt;='Методика оценки'!$J$220,'Методика оценки'!$E$220,IF((('ИД Свод'!K9/'ИД Свод'!K51))&gt;='Методика оценки'!$H$221,'Методика оценки'!$E$221,'Методика оценки'!$E$220))))*$D$41)</f>
        <v>0</v>
      </c>
    </row>
    <row r="42" spans="1:12" ht="45" collapsed="1">
      <c r="A42" s="64"/>
      <c r="B42" s="106" t="str">
        <f>'Методика оценки'!A222</f>
        <v>К4</v>
      </c>
      <c r="C42" s="106" t="str">
        <f>'Методика оценки'!B222</f>
        <v>Группа критериев 4. Обеспеченность материально-техническими ресурсами (оснащение основных помещений, прилегающих участков игровым и техническим оборудованием, методическое обеспечение и т.п.).</v>
      </c>
      <c r="D42" s="122">
        <f>'Методика оценки'!D222</f>
        <v>0.2</v>
      </c>
      <c r="E42" s="178">
        <f t="shared" ref="E42:L42" si="4">SUM(E43:E70)*$D$42</f>
        <v>8.4</v>
      </c>
      <c r="F42" s="178">
        <f t="shared" si="4"/>
        <v>9</v>
      </c>
      <c r="G42" s="178">
        <f t="shared" si="4"/>
        <v>9.2000000000000011</v>
      </c>
      <c r="H42" s="178">
        <f t="shared" si="4"/>
        <v>7.1000000000000005</v>
      </c>
      <c r="I42" s="178">
        <f t="shared" si="4"/>
        <v>8.4</v>
      </c>
      <c r="J42" s="178">
        <f t="shared" si="4"/>
        <v>8.9</v>
      </c>
      <c r="K42" s="178">
        <f t="shared" si="4"/>
        <v>4.4000000000000004</v>
      </c>
      <c r="L42" s="178">
        <f t="shared" si="4"/>
        <v>12.9</v>
      </c>
    </row>
    <row r="43" spans="1:12" ht="30" hidden="1" outlineLevel="1">
      <c r="A43" s="65"/>
      <c r="B43" s="86" t="str">
        <f>'Методика оценки'!A223</f>
        <v>К4.1.</v>
      </c>
      <c r="C43" s="86" t="str">
        <f>'Методика оценки'!C223</f>
        <v>Количество нештатных и аварийных ситуаций техногенного характера, возникших на территории ДОО (пожар, обрушение конструкций и т.п.)</v>
      </c>
      <c r="D43" s="123">
        <f>'Методика оценки'!D223</f>
        <v>0.03</v>
      </c>
      <c r="E43" s="118">
        <f>(IF('ИД Свод'!D52&gt;'Методика оценки'!$H$225,'Методика оценки'!$E$224,'Методика оценки'!$E$225))*$D$43</f>
        <v>3</v>
      </c>
      <c r="F43" s="118">
        <f>(IF('ИД Свод'!E52&gt;'Методика оценки'!$H$225,'Методика оценки'!$E$224,'Методика оценки'!$E$225))*$D$43</f>
        <v>3</v>
      </c>
      <c r="G43" s="118">
        <f>(IF('ИД Свод'!F52&gt;'Методика оценки'!$H$225,'Методика оценки'!$E$224,'Методика оценки'!$E$225))*$D$43</f>
        <v>3</v>
      </c>
      <c r="H43" s="118">
        <f>(IF('ИД Свод'!G52&gt;'Методика оценки'!$H$225,'Методика оценки'!$E$224,'Методика оценки'!$E$225))*$D$43</f>
        <v>3</v>
      </c>
      <c r="I43" s="118">
        <f>(IF('ИД Свод'!H52&gt;'Методика оценки'!$H$225,'Методика оценки'!$E$224,'Методика оценки'!$E$225))*$D$43</f>
        <v>3</v>
      </c>
      <c r="J43" s="118">
        <f>(IF('ИД Свод'!I52&gt;'Методика оценки'!$H$225,'Методика оценки'!$E$224,'Методика оценки'!$E$225))*$D$43</f>
        <v>3</v>
      </c>
      <c r="K43" s="118">
        <f>(IF('ИД Свод'!J52&gt;'Методика оценки'!$H$225,'Методика оценки'!$E$224,'Методика оценки'!$E$225))*$D$43</f>
        <v>3</v>
      </c>
      <c r="L43" s="118">
        <f>(IF('ИД Свод'!K52&gt;'Методика оценки'!$H$225,'Методика оценки'!$E$224,'Методика оценки'!$E$225))*$D$43</f>
        <v>3</v>
      </c>
    </row>
    <row r="44" spans="1:12" hidden="1" outlineLevel="1">
      <c r="A44" s="65"/>
      <c r="B44" s="86" t="str">
        <f>'Методика оценки'!A226</f>
        <v>К4.2.</v>
      </c>
      <c r="C44" s="86" t="str">
        <f>'Методика оценки'!C226</f>
        <v xml:space="preserve">Наличие системы водоснабжения </v>
      </c>
      <c r="D44" s="123">
        <f>'Методика оценки'!D226</f>
        <v>0.03</v>
      </c>
      <c r="E44" s="118">
        <f>(IF('ИД Свод'!D53='Методика оценки'!$H$227,'Методика оценки'!$E$227,IF('ИД Свод'!D53='Методика оценки'!$H$228,'Методика оценки'!$E$228,'Методика оценки'!$E$227)))*$D$44</f>
        <v>0</v>
      </c>
      <c r="F44" s="118">
        <f>(IF('ИД Свод'!E53='Методика оценки'!$H$227,'Методика оценки'!$E$227,IF('ИД Свод'!E53='Методика оценки'!$H$228,'Методика оценки'!$E$228,'Методика оценки'!$E$227)))*$D$44</f>
        <v>3</v>
      </c>
      <c r="G44" s="118">
        <f>(IF('ИД Свод'!F53='Методика оценки'!$H$227,'Методика оценки'!$E$227,IF('ИД Свод'!F53='Методика оценки'!$H$228,'Методика оценки'!$E$228,'Методика оценки'!$E$227)))*$D$44</f>
        <v>3</v>
      </c>
      <c r="H44" s="118">
        <f>(IF('ИД Свод'!G53='Методика оценки'!$H$227,'Методика оценки'!$E$227,IF('ИД Свод'!G53='Методика оценки'!$H$228,'Методика оценки'!$E$228,'Методика оценки'!$E$227)))*$D$44</f>
        <v>0</v>
      </c>
      <c r="I44" s="118">
        <f>(IF('ИД Свод'!H53='Методика оценки'!$H$227,'Методика оценки'!$E$227,IF('ИД Свод'!H53='Методика оценки'!$H$228,'Методика оценки'!$E$228,'Методика оценки'!$E$227)))*$D$44</f>
        <v>3</v>
      </c>
      <c r="J44" s="118">
        <f>(IF('ИД Свод'!I53='Методика оценки'!$H$227,'Методика оценки'!$E$227,IF('ИД Свод'!I53='Методика оценки'!$H$228,'Методика оценки'!$E$228,'Методика оценки'!$E$227)))*$D$44</f>
        <v>3</v>
      </c>
      <c r="K44" s="118">
        <f>(IF('ИД Свод'!J53='Методика оценки'!$H$227,'Методика оценки'!$E$227,IF('ИД Свод'!J53='Методика оценки'!$H$228,'Методика оценки'!$E$228,'Методика оценки'!$E$227)))*$D$44</f>
        <v>0</v>
      </c>
      <c r="L44" s="118">
        <f>(IF('ИД Свод'!K53='Методика оценки'!$H$227,'Методика оценки'!$E$227,IF('ИД Свод'!K53='Методика оценки'!$H$228,'Методика оценки'!$E$228,'Методика оценки'!$E$227)))*$D$44</f>
        <v>3</v>
      </c>
    </row>
    <row r="45" spans="1:12" hidden="1" outlineLevel="1">
      <c r="A45" s="65"/>
      <c r="B45" s="86" t="str">
        <f>'Методика оценки'!A229</f>
        <v>К4.3.</v>
      </c>
      <c r="C45" s="86" t="str">
        <f>'Методика оценки'!C229</f>
        <v>Наличие системы отопления</v>
      </c>
      <c r="D45" s="123">
        <f>'Методика оценки'!D229</f>
        <v>0.03</v>
      </c>
      <c r="E45" s="118">
        <f>(IF('ИД Свод'!D54='Методика оценки'!$H$230,'Методика оценки'!$E$230,IF('ИД Свод'!D54='Методика оценки'!$H$231,'Методика оценки'!$E$231,'Методика оценки'!$E$230)))*$D$45</f>
        <v>0</v>
      </c>
      <c r="F45" s="118">
        <f>(IF('ИД Свод'!E54='Методика оценки'!$H$230,'Методика оценки'!$E$230,IF('ИД Свод'!E54='Методика оценки'!$H$231,'Методика оценки'!$E$231,'Методика оценки'!$E$230)))*$D$45</f>
        <v>0</v>
      </c>
      <c r="G45" s="118">
        <f>(IF('ИД Свод'!F54='Методика оценки'!$H$230,'Методика оценки'!$E$230,IF('ИД Свод'!F54='Методика оценки'!$H$231,'Методика оценки'!$E$231,'Методика оценки'!$E$230)))*$D$45</f>
        <v>0</v>
      </c>
      <c r="H45" s="118">
        <f>(IF('ИД Свод'!G54='Методика оценки'!$H$230,'Методика оценки'!$E$230,IF('ИД Свод'!G54='Методика оценки'!$H$231,'Методика оценки'!$E$231,'Методика оценки'!$E$230)))*$D$45</f>
        <v>0</v>
      </c>
      <c r="I45" s="118">
        <f>(IF('ИД Свод'!H54='Методика оценки'!$H$230,'Методика оценки'!$E$230,IF('ИД Свод'!H54='Методика оценки'!$H$231,'Методика оценки'!$E$231,'Методика оценки'!$E$230)))*$D$45</f>
        <v>3</v>
      </c>
      <c r="J45" s="118">
        <f>(IF('ИД Свод'!I54='Методика оценки'!$H$230,'Методика оценки'!$E$230,IF('ИД Свод'!I54='Методика оценки'!$H$231,'Методика оценки'!$E$231,'Методика оценки'!$E$230)))*$D$45</f>
        <v>0</v>
      </c>
      <c r="K45" s="118">
        <f>(IF('ИД Свод'!J54='Методика оценки'!$H$230,'Методика оценки'!$E$230,IF('ИД Свод'!J54='Методика оценки'!$H$231,'Методика оценки'!$E$231,'Методика оценки'!$E$230)))*$D$45</f>
        <v>0</v>
      </c>
      <c r="L45" s="118">
        <f>(IF('ИД Свод'!K54='Методика оценки'!$H$230,'Методика оценки'!$E$230,IF('ИД Свод'!K54='Методика оценки'!$H$231,'Методика оценки'!$E$231,'Методика оценки'!$E$230)))*$D$45</f>
        <v>3</v>
      </c>
    </row>
    <row r="46" spans="1:12" hidden="1" outlineLevel="1">
      <c r="A46" s="65"/>
      <c r="B46" s="86" t="str">
        <f>'Методика оценки'!A232</f>
        <v>К4.4.</v>
      </c>
      <c r="C46" s="86" t="str">
        <f>'Методика оценки'!C232</f>
        <v>Наличие канализации</v>
      </c>
      <c r="D46" s="123">
        <f>'Методика оценки'!D232</f>
        <v>0.03</v>
      </c>
      <c r="E46" s="118">
        <f>(IF('ИД Свод'!D55='Методика оценки'!$H$233,'Методика оценки'!$E$233,IF('ИД Свод'!D55='Методика оценки'!$H$234,'Методика оценки'!$E$234,'Методика оценки'!$E$233)))*$D$46</f>
        <v>0</v>
      </c>
      <c r="F46" s="118">
        <f>(IF('ИД Свод'!E55='Методика оценки'!$H$233,'Методика оценки'!$E$233,IF('ИД Свод'!E55='Методика оценки'!$H$234,'Методика оценки'!$E$234,'Методика оценки'!$E$233)))*$D$46</f>
        <v>0</v>
      </c>
      <c r="G46" s="118">
        <f>(IF('ИД Свод'!F55='Методика оценки'!$H$233,'Методика оценки'!$E$233,IF('ИД Свод'!F55='Методика оценки'!$H$234,'Методика оценки'!$E$234,'Методика оценки'!$E$233)))*$D$46</f>
        <v>0</v>
      </c>
      <c r="H46" s="118">
        <f>(IF('ИД Свод'!G55='Методика оценки'!$H$233,'Методика оценки'!$E$233,IF('ИД Свод'!G55='Методика оценки'!$H$234,'Методика оценки'!$E$234,'Методика оценки'!$E$233)))*$D$46</f>
        <v>0</v>
      </c>
      <c r="I46" s="118">
        <f>(IF('ИД Свод'!H55='Методика оценки'!$H$233,'Методика оценки'!$E$233,IF('ИД Свод'!H55='Методика оценки'!$H$234,'Методика оценки'!$E$234,'Методика оценки'!$E$233)))*$D$46</f>
        <v>0</v>
      </c>
      <c r="J46" s="118">
        <f>(IF('ИД Свод'!I55='Методика оценки'!$H$233,'Методика оценки'!$E$233,IF('ИД Свод'!I55='Методика оценки'!$H$234,'Методика оценки'!$E$234,'Методика оценки'!$E$233)))*$D$46</f>
        <v>0</v>
      </c>
      <c r="K46" s="118">
        <f>(IF('ИД Свод'!J55='Методика оценки'!$H$233,'Методика оценки'!$E$233,IF('ИД Свод'!J55='Методика оценки'!$H$234,'Методика оценки'!$E$234,'Методика оценки'!$E$233)))*$D$46</f>
        <v>0</v>
      </c>
      <c r="L46" s="118">
        <f>(IF('ИД Свод'!K55='Методика оценки'!$H$233,'Методика оценки'!$E$233,IF('ИД Свод'!K55='Методика оценки'!$H$234,'Методика оценки'!$E$234,'Методика оценки'!$E$233)))*$D$46</f>
        <v>3</v>
      </c>
    </row>
    <row r="47" spans="1:12" hidden="1" outlineLevel="1">
      <c r="A47" s="65"/>
      <c r="B47" s="86" t="str">
        <f>'Методика оценки'!A235</f>
        <v>К4.5.</v>
      </c>
      <c r="C47" s="86" t="str">
        <f>'Методика оценки'!C235</f>
        <v>Тип здания, в котором располагается ДОО</v>
      </c>
      <c r="D47" s="123">
        <f>'Методика оценки'!D235</f>
        <v>0.06</v>
      </c>
      <c r="E47" s="118">
        <f>(IF('ИД Свод'!D56='Методика оценки'!$H$238,'Методика оценки'!$E$238,'Методика оценки'!$E$237))*$D$47</f>
        <v>0</v>
      </c>
      <c r="F47" s="118">
        <f>(IF('ИД Свод'!E56='Методика оценки'!$H$238,'Методика оценки'!$E$238,'Методика оценки'!$E$237))*$D$47</f>
        <v>0</v>
      </c>
      <c r="G47" s="118">
        <f>(IF('ИД Свод'!F56='Методика оценки'!$H$238,'Методика оценки'!$E$238,'Методика оценки'!$E$237))*$D$47</f>
        <v>0</v>
      </c>
      <c r="H47" s="118">
        <f>(IF('ИД Свод'!G56='Методика оценки'!$H$238,'Методика оценки'!$E$238,'Методика оценки'!$E$237))*$D$47</f>
        <v>0</v>
      </c>
      <c r="I47" s="118">
        <f>(IF('ИД Свод'!H56='Методика оценки'!$H$238,'Методика оценки'!$E$238,'Методика оценки'!$E$237))*$D$47</f>
        <v>0</v>
      </c>
      <c r="J47" s="118">
        <f>(IF('ИД Свод'!I56='Методика оценки'!$H$238,'Методика оценки'!$E$238,'Методика оценки'!$E$237))*$D$47</f>
        <v>0</v>
      </c>
      <c r="K47" s="118">
        <f>(IF('ИД Свод'!J56='Методика оценки'!$H$238,'Методика оценки'!$E$238,'Методика оценки'!$E$237))*$D$47</f>
        <v>0</v>
      </c>
      <c r="L47" s="118">
        <f>(IF('ИД Свод'!K56='Методика оценки'!$H$238,'Методика оценки'!$E$238,'Методика оценки'!$E$237))*$D$47</f>
        <v>6</v>
      </c>
    </row>
    <row r="48" spans="1:12" hidden="1" outlineLevel="1">
      <c r="A48" s="65"/>
      <c r="B48" s="86" t="str">
        <f>'Методика оценки'!A239</f>
        <v>К4.6.</v>
      </c>
      <c r="C48" s="86" t="str">
        <f>'Методика оценки'!C239</f>
        <v>Является ли здание ДОО аварийным</v>
      </c>
      <c r="D48" s="123">
        <f>'Методика оценки'!D239</f>
        <v>0.03</v>
      </c>
      <c r="E48" s="118">
        <f>(IF('ИД Свод'!D57='Методика оценки'!$H$240,'Методика оценки'!$E$240,IF('ИД Свод'!D57='Методика оценки'!$H$241,'Методика оценки'!$E$241,'Методика оценки'!$E$240)))*$D$48</f>
        <v>3</v>
      </c>
      <c r="F48" s="118">
        <f>(IF('ИД Свод'!E57='Методика оценки'!$H$240,'Методика оценки'!$E$240,IF('ИД Свод'!E57='Методика оценки'!$H$241,'Методика оценки'!$E$241,'Методика оценки'!$E$240)))*$D$48</f>
        <v>3</v>
      </c>
      <c r="G48" s="118">
        <f>(IF('ИД Свод'!F57='Методика оценки'!$H$240,'Методика оценки'!$E$240,IF('ИД Свод'!F57='Методика оценки'!$H$241,'Методика оценки'!$E$241,'Методика оценки'!$E$240)))*$D$48</f>
        <v>3</v>
      </c>
      <c r="H48" s="118">
        <f>(IF('ИД Свод'!G57='Методика оценки'!$H$240,'Методика оценки'!$E$240,IF('ИД Свод'!G57='Методика оценки'!$H$241,'Методика оценки'!$E$241,'Методика оценки'!$E$240)))*$D$48</f>
        <v>3</v>
      </c>
      <c r="I48" s="118">
        <f>(IF('ИД Свод'!H57='Методика оценки'!$H$240,'Методика оценки'!$E$240,IF('ИД Свод'!H57='Методика оценки'!$H$241,'Методика оценки'!$E$241,'Методика оценки'!$E$240)))*$D$48</f>
        <v>3</v>
      </c>
      <c r="J48" s="118">
        <f>(IF('ИД Свод'!I57='Методика оценки'!$H$240,'Методика оценки'!$E$240,IF('ИД Свод'!I57='Методика оценки'!$H$241,'Методика оценки'!$E$241,'Методика оценки'!$E$240)))*$D$48</f>
        <v>3</v>
      </c>
      <c r="K48" s="118">
        <f>(IF('ИД Свод'!J57='Методика оценки'!$H$240,'Методика оценки'!$E$240,IF('ИД Свод'!J57='Методика оценки'!$H$241,'Методика оценки'!$E$241,'Методика оценки'!$E$240)))*$D$48</f>
        <v>3</v>
      </c>
      <c r="L48" s="118">
        <f>(IF('ИД Свод'!K57='Методика оценки'!$H$240,'Методика оценки'!$E$240,IF('ИД Свод'!K57='Методика оценки'!$H$241,'Методика оценки'!$E$241,'Методика оценки'!$E$240)))*$D$48</f>
        <v>3</v>
      </c>
    </row>
    <row r="49" spans="1:12" hidden="1" outlineLevel="1">
      <c r="A49" s="65"/>
      <c r="B49" s="86" t="str">
        <f>'Методика оценки'!A242</f>
        <v>К4.7.</v>
      </c>
      <c r="C49" s="86" t="str">
        <f>'Методика оценки'!C242</f>
        <v>Необходимость проведения в здании ДОО капитального ремонта</v>
      </c>
      <c r="D49" s="123">
        <f>'Методика оценки'!D242</f>
        <v>0.03</v>
      </c>
      <c r="E49" s="118">
        <f>(IF('ИД Свод'!D58='Методика оценки'!$H$243,'Методика оценки'!$E$243,IF('ИД Свод'!D58='Методика оценки'!$H$244,'Методика оценки'!$E$244,'Методика оценки'!$E$243)))*$D$49</f>
        <v>3</v>
      </c>
      <c r="F49" s="118">
        <f>(IF('ИД Свод'!E58='Методика оценки'!$H$243,'Методика оценки'!$E$243,IF('ИД Свод'!E58='Методика оценки'!$H$244,'Методика оценки'!$E$244,'Методика оценки'!$E$243)))*$D$49</f>
        <v>3</v>
      </c>
      <c r="G49" s="118">
        <f>(IF('ИД Свод'!F58='Методика оценки'!$H$243,'Методика оценки'!$E$243,IF('ИД Свод'!F58='Методика оценки'!$H$244,'Методика оценки'!$E$244,'Методика оценки'!$E$243)))*$D$49</f>
        <v>3</v>
      </c>
      <c r="H49" s="118">
        <f>(IF('ИД Свод'!G58='Методика оценки'!$H$243,'Методика оценки'!$E$243,IF('ИД Свод'!G58='Методика оценки'!$H$244,'Методика оценки'!$E$244,'Методика оценки'!$E$243)))*$D$49</f>
        <v>3</v>
      </c>
      <c r="I49" s="118">
        <f>(IF('ИД Свод'!H58='Методика оценки'!$H$243,'Методика оценки'!$E$243,IF('ИД Свод'!H58='Методика оценки'!$H$244,'Методика оценки'!$E$244,'Методика оценки'!$E$243)))*$D$49</f>
        <v>0</v>
      </c>
      <c r="J49" s="118">
        <f>(IF('ИД Свод'!I58='Методика оценки'!$H$243,'Методика оценки'!$E$243,IF('ИД Свод'!I58='Методика оценки'!$H$244,'Методика оценки'!$E$244,'Методика оценки'!$E$243)))*$D$49</f>
        <v>0</v>
      </c>
      <c r="K49" s="118">
        <f>(IF('ИД Свод'!J58='Методика оценки'!$H$243,'Методика оценки'!$E$243,IF('ИД Свод'!J58='Методика оценки'!$H$244,'Методика оценки'!$E$244,'Методика оценки'!$E$243)))*$D$49</f>
        <v>3</v>
      </c>
      <c r="L49" s="118">
        <f>(IF('ИД Свод'!K58='Методика оценки'!$H$243,'Методика оценки'!$E$243,IF('ИД Свод'!K58='Методика оценки'!$H$244,'Методика оценки'!$E$244,'Методика оценки'!$E$243)))*$D$49</f>
        <v>3</v>
      </c>
    </row>
    <row r="50" spans="1:12" hidden="1" outlineLevel="1">
      <c r="A50" s="65"/>
      <c r="B50" s="86" t="str">
        <f>'Методика оценки'!A245</f>
        <v>К4.8.</v>
      </c>
      <c r="C50" s="86" t="str">
        <f>'Методика оценки'!C245</f>
        <v>Наличие тревожной кнопки или другой охранной сигнализации</v>
      </c>
      <c r="D50" s="123">
        <f>'Методика оценки'!D245</f>
        <v>0.03</v>
      </c>
      <c r="E50" s="118">
        <f>(IF('ИД Свод'!D59='Методика оценки'!$H$246,'Методика оценки'!$E$246,IF('ИД Свод'!D59='Методика оценки'!$H$247,'Методика оценки'!$E$247,'Методика оценки'!$E$246)))*$D$50</f>
        <v>3</v>
      </c>
      <c r="F50" s="118">
        <f>(IF('ИД Свод'!E59='Методика оценки'!$H$246,'Методика оценки'!$E$246,IF('ИД Свод'!E59='Методика оценки'!$H$247,'Методика оценки'!$E$247,'Методика оценки'!$E$246)))*$D$50</f>
        <v>3</v>
      </c>
      <c r="G50" s="118">
        <f>(IF('ИД Свод'!F59='Методика оценки'!$H$246,'Методика оценки'!$E$246,IF('ИД Свод'!F59='Методика оценки'!$H$247,'Методика оценки'!$E$247,'Методика оценки'!$E$246)))*$D$50</f>
        <v>3</v>
      </c>
      <c r="H50" s="118">
        <f>(IF('ИД Свод'!G59='Методика оценки'!$H$246,'Методика оценки'!$E$246,IF('ИД Свод'!G59='Методика оценки'!$H$247,'Методика оценки'!$E$247,'Методика оценки'!$E$246)))*$D$50</f>
        <v>3</v>
      </c>
      <c r="I50" s="118">
        <f>(IF('ИД Свод'!H59='Методика оценки'!$H$246,'Методика оценки'!$E$246,IF('ИД Свод'!H59='Методика оценки'!$H$247,'Методика оценки'!$E$247,'Методика оценки'!$E$246)))*$D$50</f>
        <v>3</v>
      </c>
      <c r="J50" s="118">
        <f>(IF('ИД Свод'!I59='Методика оценки'!$H$246,'Методика оценки'!$E$246,IF('ИД Свод'!I59='Методика оценки'!$H$247,'Методика оценки'!$E$247,'Методика оценки'!$E$246)))*$D$50</f>
        <v>3</v>
      </c>
      <c r="K50" s="118">
        <f>(IF('ИД Свод'!J59='Методика оценки'!$H$246,'Методика оценки'!$E$246,IF('ИД Свод'!J59='Методика оценки'!$H$247,'Методика оценки'!$E$247,'Методика оценки'!$E$246)))*$D$50</f>
        <v>0</v>
      </c>
      <c r="L50" s="118">
        <f>(IF('ИД Свод'!K59='Методика оценки'!$H$246,'Методика оценки'!$E$246,IF('ИД Свод'!K59='Методика оценки'!$H$247,'Методика оценки'!$E$247,'Методика оценки'!$E$246)))*$D$50</f>
        <v>3</v>
      </c>
    </row>
    <row r="51" spans="1:12" hidden="1" outlineLevel="1">
      <c r="A51" s="65"/>
      <c r="B51" s="86" t="str">
        <f>'Методика оценки'!A248</f>
        <v>К4.9.</v>
      </c>
      <c r="C51" s="86" t="str">
        <f>'Методика оценки'!C248</f>
        <v>Наличие работающей пожарной сигнализации</v>
      </c>
      <c r="D51" s="123">
        <f>'Методика оценки'!D245</f>
        <v>0.03</v>
      </c>
      <c r="E51" s="118">
        <f>(IF('ИД Свод'!D60='Методика оценки'!$H$249,'Методика оценки'!$E$249,IF('ИД Свод'!D60='Методика оценки'!$H$250,'Методика оценки'!$E$250,'Методика оценки'!$E$249)))*$D$51</f>
        <v>3</v>
      </c>
      <c r="F51" s="118">
        <f>(IF('ИД Свод'!E60='Методика оценки'!$H$249,'Методика оценки'!$E$249,IF('ИД Свод'!E60='Методика оценки'!$H$250,'Методика оценки'!$E$250,'Методика оценки'!$E$249)))*$D$51</f>
        <v>3</v>
      </c>
      <c r="G51" s="118">
        <f>(IF('ИД Свод'!F60='Методика оценки'!$H$249,'Методика оценки'!$E$249,IF('ИД Свод'!F60='Методика оценки'!$H$250,'Методика оценки'!$E$250,'Методика оценки'!$E$249)))*$D$51</f>
        <v>3</v>
      </c>
      <c r="H51" s="118">
        <f>(IF('ИД Свод'!G60='Методика оценки'!$H$249,'Методика оценки'!$E$249,IF('ИД Свод'!G60='Методика оценки'!$H$250,'Методика оценки'!$E$250,'Методика оценки'!$E$249)))*$D$51</f>
        <v>3</v>
      </c>
      <c r="I51" s="118">
        <f>(IF('ИД Свод'!H60='Методика оценки'!$H$249,'Методика оценки'!$E$249,IF('ИД Свод'!H60='Методика оценки'!$H$250,'Методика оценки'!$E$250,'Методика оценки'!$E$249)))*$D$51</f>
        <v>3</v>
      </c>
      <c r="J51" s="118">
        <f>(IF('ИД Свод'!I60='Методика оценки'!$H$249,'Методика оценки'!$E$249,IF('ИД Свод'!I60='Методика оценки'!$H$250,'Методика оценки'!$E$250,'Методика оценки'!$E$249)))*$D$51</f>
        <v>3</v>
      </c>
      <c r="K51" s="118">
        <f>(IF('ИД Свод'!J60='Методика оценки'!$H$249,'Методика оценки'!$E$249,IF('ИД Свод'!J60='Методика оценки'!$H$250,'Методика оценки'!$E$250,'Методика оценки'!$E$249)))*$D$51</f>
        <v>0</v>
      </c>
      <c r="L51" s="118">
        <f>(IF('ИД Свод'!K60='Методика оценки'!$H$249,'Методика оценки'!$E$249,IF('ИД Свод'!K60='Методика оценки'!$H$250,'Методика оценки'!$E$250,'Методика оценки'!$E$249)))*$D$51</f>
        <v>3</v>
      </c>
    </row>
    <row r="52" spans="1:12" hidden="1" outlineLevel="1">
      <c r="A52" s="65"/>
      <c r="B52" s="86" t="str">
        <f>'Методика оценки'!A251</f>
        <v>К4.10.</v>
      </c>
      <c r="C52" s="86" t="str">
        <f>'Методика оценки'!C251</f>
        <v>Наличие противопожарного оборудования</v>
      </c>
      <c r="D52" s="123">
        <f>'Методика оценки'!D251</f>
        <v>0.03</v>
      </c>
      <c r="E52" s="118">
        <f>(IF('ИД Свод'!D61='Методика оценки'!$H$252,'Методика оценки'!$E$252,IF('ИД Свод'!D61='Методика оценки'!$H$253,'Методика оценки'!$E$253,'Методика оценки'!$E$252)))*$D$52</f>
        <v>3</v>
      </c>
      <c r="F52" s="118">
        <f>(IF('ИД Свод'!E61='Методика оценки'!$H$252,'Методика оценки'!$E$252,IF('ИД Свод'!E61='Методика оценки'!$H$253,'Методика оценки'!$E$253,'Методика оценки'!$E$252)))*$D$52</f>
        <v>3</v>
      </c>
      <c r="G52" s="118">
        <f>(IF('ИД Свод'!F61='Методика оценки'!$H$252,'Методика оценки'!$E$252,IF('ИД Свод'!F61='Методика оценки'!$H$253,'Методика оценки'!$E$253,'Методика оценки'!$E$252)))*$D$52</f>
        <v>3</v>
      </c>
      <c r="H52" s="118">
        <f>(IF('ИД Свод'!G61='Методика оценки'!$H$252,'Методика оценки'!$E$252,IF('ИД Свод'!G61='Методика оценки'!$H$253,'Методика оценки'!$E$253,'Методика оценки'!$E$252)))*$D$52</f>
        <v>3</v>
      </c>
      <c r="I52" s="118">
        <f>(IF('ИД Свод'!H61='Методика оценки'!$H$252,'Методика оценки'!$E$252,IF('ИД Свод'!H61='Методика оценки'!$H$253,'Методика оценки'!$E$253,'Методика оценки'!$E$252)))*$D$52</f>
        <v>3</v>
      </c>
      <c r="J52" s="118">
        <f>(IF('ИД Свод'!I61='Методика оценки'!$H$252,'Методика оценки'!$E$252,IF('ИД Свод'!I61='Методика оценки'!$H$253,'Методика оценки'!$E$253,'Методика оценки'!$E$252)))*$D$52</f>
        <v>3</v>
      </c>
      <c r="K52" s="118">
        <f>(IF('ИД Свод'!J61='Методика оценки'!$H$252,'Методика оценки'!$E$252,IF('ИД Свод'!J61='Методика оценки'!$H$253,'Методика оценки'!$E$253,'Методика оценки'!$E$252)))*$D$52</f>
        <v>0</v>
      </c>
      <c r="L52" s="118">
        <f>(IF('ИД Свод'!K61='Методика оценки'!$H$252,'Методика оценки'!$E$252,IF('ИД Свод'!K61='Методика оценки'!$H$253,'Методика оценки'!$E$253,'Методика оценки'!$E$252)))*$D$52</f>
        <v>3</v>
      </c>
    </row>
    <row r="53" spans="1:12" hidden="1" outlineLevel="1">
      <c r="A53" s="65"/>
      <c r="B53" s="86" t="str">
        <f>'Методика оценки'!A254</f>
        <v>К4.11.</v>
      </c>
      <c r="C53" s="86" t="str">
        <f>'Методика оценки'!C254</f>
        <v>Наличие системы видеонаблюдения</v>
      </c>
      <c r="D53" s="123">
        <f>'Методика оценки'!D254</f>
        <v>0.03</v>
      </c>
      <c r="E53" s="118">
        <f>(IF('ИД Свод'!D62='Методика оценки'!$H$255,'Методика оценки'!$E$255,IF('ИД Свод'!D62='Методика оценки'!$H$256,'Методика оценки'!$E$256,'Методика оценки'!$E$255)))*$D$53</f>
        <v>3</v>
      </c>
      <c r="F53" s="118">
        <f>(IF('ИД Свод'!E62='Методика оценки'!$H$255,'Методика оценки'!$E$255,IF('ИД Свод'!E62='Методика оценки'!$H$256,'Методика оценки'!$E$256,'Методика оценки'!$E$255)))*$D$53</f>
        <v>3</v>
      </c>
      <c r="G53" s="118">
        <f>(IF('ИД Свод'!F62='Методика оценки'!$H$255,'Методика оценки'!$E$255,IF('ИД Свод'!F62='Методика оценки'!$H$256,'Методика оценки'!$E$256,'Методика оценки'!$E$255)))*$D$53</f>
        <v>3</v>
      </c>
      <c r="H53" s="118">
        <f>(IF('ИД Свод'!G62='Методика оценки'!$H$255,'Методика оценки'!$E$255,IF('ИД Свод'!G62='Методика оценки'!$H$256,'Методика оценки'!$E$256,'Методика оценки'!$E$255)))*$D$53</f>
        <v>3</v>
      </c>
      <c r="I53" s="118">
        <f>(IF('ИД Свод'!H62='Методика оценки'!$H$255,'Методика оценки'!$E$255,IF('ИД Свод'!H62='Методика оценки'!$H$256,'Методика оценки'!$E$256,'Методика оценки'!$E$255)))*$D$53</f>
        <v>3</v>
      </c>
      <c r="J53" s="118">
        <f>(IF('ИД Свод'!I62='Методика оценки'!$H$255,'Методика оценки'!$E$255,IF('ИД Свод'!I62='Методика оценки'!$H$256,'Методика оценки'!$E$256,'Методика оценки'!$E$255)))*$D$53</f>
        <v>3</v>
      </c>
      <c r="K53" s="118">
        <f>(IF('ИД Свод'!J62='Методика оценки'!$H$255,'Методика оценки'!$E$255,IF('ИД Свод'!J62='Методика оценки'!$H$256,'Методика оценки'!$E$256,'Методика оценки'!$E$255)))*$D$53</f>
        <v>0</v>
      </c>
      <c r="L53" s="118">
        <f>(IF('ИД Свод'!K62='Методика оценки'!$H$255,'Методика оценки'!$E$255,IF('ИД Свод'!K62='Методика оценки'!$H$256,'Методика оценки'!$E$256,'Методика оценки'!$E$255)))*$D$53</f>
        <v>3</v>
      </c>
    </row>
    <row r="54" spans="1:12" hidden="1" outlineLevel="1">
      <c r="A54" s="65"/>
      <c r="B54" s="86" t="str">
        <f>'Методика оценки'!A257</f>
        <v>К4.12.</v>
      </c>
      <c r="C54" s="86" t="str">
        <f>'Методика оценки'!C257</f>
        <v>Количество персональных компьютеров, доступных для использования детьми</v>
      </c>
      <c r="D54" s="123">
        <f>'Методика оценки'!D257</f>
        <v>0.02</v>
      </c>
      <c r="E54" s="179">
        <f>(IF('ИД Свод'!D63&lt;='Методика оценки'!$J$258,'Методика оценки'!$E$258,IF('Методика оценки'!$H$259&lt;='ИД Свод'!D63&lt;='Методика оценки'!$J$259,'Методика оценки'!$E$259,IF('ИД Свод'!D63&gt;='Методика оценки'!$H$260,'Методика оценки'!$E$260,'Методика оценки'!$E$259))))*$D$54</f>
        <v>0</v>
      </c>
      <c r="F54" s="179">
        <f>(IF('ИД Свод'!E63&lt;='Методика оценки'!$J$258,'Методика оценки'!$E$258,IF('Методика оценки'!$H$259&lt;='ИД Свод'!E63&lt;='Методика оценки'!$J$259,'Методика оценки'!$E$259,IF('ИД Свод'!E63&gt;='Методика оценки'!$H$260,'Методика оценки'!$E$260,'Методика оценки'!$E$259))))*$D$54</f>
        <v>0</v>
      </c>
      <c r="G54" s="179">
        <f>(IF('ИД Свод'!F63&lt;='Методика оценки'!$J$258,'Методика оценки'!$E$258,IF('Методика оценки'!$H$259&lt;='ИД Свод'!F63&lt;='Методика оценки'!$J$259,'Методика оценки'!$E$259,IF('ИД Свод'!F63&gt;='Методика оценки'!$H$260,'Методика оценки'!$E$260,'Методика оценки'!$E$259))))*$D$54</f>
        <v>1</v>
      </c>
      <c r="H54" s="179">
        <f>(IF('ИД Свод'!G63&lt;='Методика оценки'!$J$258,'Методика оценки'!$E$258,IF('Методика оценки'!$H$259&lt;='ИД Свод'!G63&lt;='Методика оценки'!$J$259,'Методика оценки'!$E$259,IF('ИД Свод'!G63&gt;='Методика оценки'!$H$260,'Методика оценки'!$E$260,'Методика оценки'!$E$259))))*$D$54</f>
        <v>1</v>
      </c>
      <c r="I54" s="179">
        <f>(IF('ИД Свод'!H63&lt;='Методика оценки'!$J$258,'Методика оценки'!$E$258,IF('Методика оценки'!$H$259&lt;='ИД Свод'!H63&lt;='Методика оценки'!$J$259,'Методика оценки'!$E$259,IF('ИД Свод'!H63&gt;='Методика оценки'!$H$260,'Методика оценки'!$E$260,'Методика оценки'!$E$259))))*$D$54</f>
        <v>0</v>
      </c>
      <c r="J54" s="179">
        <f>(IF('ИД Свод'!I63&lt;='Методика оценки'!$J$258,'Методика оценки'!$E$258,IF('Методика оценки'!$H$259&lt;='ИД Свод'!I63&lt;='Методика оценки'!$J$259,'Методика оценки'!$E$259,IF('ИД Свод'!I63&gt;='Методика оценки'!$H$260,'Методика оценки'!$E$260,'Методика оценки'!$E$259))))*$D$54</f>
        <v>1</v>
      </c>
      <c r="K54" s="179">
        <f>(IF('ИД Свод'!J63&lt;='Методика оценки'!$J$258,'Методика оценки'!$E$258,IF('Методика оценки'!$H$259&lt;='ИД Свод'!J63&lt;='Методика оценки'!$J$259,'Методика оценки'!$E$259,IF('ИД Свод'!J63&gt;='Методика оценки'!$H$260,'Методика оценки'!$E$260,'Методика оценки'!$E$259))))*$D$54</f>
        <v>1</v>
      </c>
      <c r="L54" s="179">
        <f>(IF('ИД Свод'!K63&lt;='Методика оценки'!$J$258,'Методика оценки'!$E$258,IF('Методика оценки'!$H$259&lt;='ИД Свод'!K63&lt;='Методика оценки'!$J$259,'Методика оценки'!$E$259,IF('ИД Свод'!K63&gt;='Методика оценки'!$H$260,'Методика оценки'!$E$260,'Методика оценки'!$E$259))))*$D$54</f>
        <v>0</v>
      </c>
    </row>
    <row r="55" spans="1:12" hidden="1" outlineLevel="1">
      <c r="A55" s="65"/>
      <c r="B55" s="86" t="str">
        <f>'Методика оценки'!A261</f>
        <v>К4.13.</v>
      </c>
      <c r="C55" s="86" t="str">
        <f>'Методика оценки'!C261</f>
        <v>Наличие периметрального ограждения территории ДОО, освещение территории</v>
      </c>
      <c r="D55" s="123">
        <f>'Методика оценки'!D261</f>
        <v>0.03</v>
      </c>
      <c r="E55" s="179">
        <f>(IF('ИД Свод'!D64='Методика оценки'!$H$262,'Методика оценки'!$E$262,IF('ИД Свод'!D64='Методика оценки'!$H$263,'Методика оценки'!$E$263,'Методика оценки'!$E$262)))*$D$55</f>
        <v>3</v>
      </c>
      <c r="F55" s="179">
        <f>(IF('ИД Свод'!E64='Методика оценки'!$H$262,'Методика оценки'!$E$262,IF('ИД Свод'!E64='Методика оценки'!$H$263,'Методика оценки'!$E$263,'Методика оценки'!$E$262)))*$D$55</f>
        <v>3</v>
      </c>
      <c r="G55" s="179">
        <f>(IF('ИД Свод'!F64='Методика оценки'!$H$262,'Методика оценки'!$E$262,IF('ИД Свод'!F64='Методика оценки'!$H$263,'Методика оценки'!$E$263,'Методика оценки'!$E$262)))*$D$55</f>
        <v>3</v>
      </c>
      <c r="H55" s="179">
        <f>(IF('ИД Свод'!G64='Методика оценки'!$H$262,'Методика оценки'!$E$262,IF('ИД Свод'!G64='Методика оценки'!$H$263,'Методика оценки'!$E$263,'Методика оценки'!$E$262)))*$D$55</f>
        <v>3</v>
      </c>
      <c r="I55" s="179">
        <f>(IF('ИД Свод'!H64='Методика оценки'!$H$262,'Методика оценки'!$E$262,IF('ИД Свод'!H64='Методика оценки'!$H$263,'Методика оценки'!$E$263,'Методика оценки'!$E$262)))*$D$55</f>
        <v>0</v>
      </c>
      <c r="J55" s="179">
        <f>(IF('ИД Свод'!I64='Методика оценки'!$H$262,'Методика оценки'!$E$262,IF('ИД Свод'!I64='Методика оценки'!$H$263,'Методика оценки'!$E$263,'Методика оценки'!$E$262)))*$D$55</f>
        <v>3</v>
      </c>
      <c r="K55" s="179">
        <f>(IF('ИД Свод'!J64='Методика оценки'!$H$262,'Методика оценки'!$E$262,IF('ИД Свод'!J64='Методика оценки'!$H$263,'Методика оценки'!$E$263,'Методика оценки'!$E$262)))*$D$55</f>
        <v>0</v>
      </c>
      <c r="L55" s="179">
        <f>(IF('ИД Свод'!K64='Методика оценки'!$H$262,'Методика оценки'!$E$262,IF('ИД Свод'!K64='Методика оценки'!$H$263,'Методика оценки'!$E$263,'Методика оценки'!$E$262)))*$D$55</f>
        <v>3</v>
      </c>
    </row>
    <row r="56" spans="1:12" hidden="1" outlineLevel="1">
      <c r="A56" s="65"/>
      <c r="B56" s="86" t="str">
        <f>'Методика оценки'!A264</f>
        <v>К4.14.</v>
      </c>
      <c r="C56" s="86" t="str">
        <f>'Методика оценки'!C264</f>
        <v>Наличие прогулочной площадки</v>
      </c>
      <c r="D56" s="123">
        <f>'Методика оценки'!D264</f>
        <v>0.03</v>
      </c>
      <c r="E56" s="179">
        <f>(IF('ИД Свод'!D65='Методика оценки'!$H$265,'Методика оценки'!$E$265,IF('ИД Свод'!D65='Методика оценки'!$H$266,'Методика оценки'!$E$266,'Методика оценки'!$E$265)))*$D$56</f>
        <v>3</v>
      </c>
      <c r="F56" s="179">
        <f>(IF('ИД Свод'!E65='Методика оценки'!$H$265,'Методика оценки'!$E$265,IF('ИД Свод'!E65='Методика оценки'!$H$266,'Методика оценки'!$E$266,'Методика оценки'!$E$265)))*$D$56</f>
        <v>3</v>
      </c>
      <c r="G56" s="179">
        <f>(IF('ИД Свод'!F65='Методика оценки'!$H$265,'Методика оценки'!$E$265,IF('ИД Свод'!F65='Методика оценки'!$H$266,'Методика оценки'!$E$266,'Методика оценки'!$E$265)))*$D$56</f>
        <v>3</v>
      </c>
      <c r="H56" s="179">
        <f>(IF('ИД Свод'!G65='Методика оценки'!$H$265,'Методика оценки'!$E$265,IF('ИД Свод'!G65='Методика оценки'!$H$266,'Методика оценки'!$E$266,'Методика оценки'!$E$265)))*$D$56</f>
        <v>3</v>
      </c>
      <c r="I56" s="179">
        <f>(IF('ИД Свод'!H65='Методика оценки'!$H$265,'Методика оценки'!$E$265,IF('ИД Свод'!H65='Методика оценки'!$H$266,'Методика оценки'!$E$266,'Методика оценки'!$E$265)))*$D$56</f>
        <v>3</v>
      </c>
      <c r="J56" s="179">
        <f>(IF('ИД Свод'!I65='Методика оценки'!$H$265,'Методика оценки'!$E$265,IF('ИД Свод'!I65='Методика оценки'!$H$266,'Методика оценки'!$E$266,'Методика оценки'!$E$265)))*$D$56</f>
        <v>3</v>
      </c>
      <c r="K56" s="179">
        <f>(IF('ИД Свод'!J65='Методика оценки'!$H$265,'Методика оценки'!$E$265,IF('ИД Свод'!J65='Методика оценки'!$H$266,'Методика оценки'!$E$266,'Методика оценки'!$E$265)))*$D$56</f>
        <v>0</v>
      </c>
      <c r="L56" s="179">
        <f>(IF('ИД Свод'!K65='Методика оценки'!$H$265,'Методика оценки'!$E$265,IF('ИД Свод'!K65='Методика оценки'!$H$266,'Методика оценки'!$E$266,'Методика оценки'!$E$265)))*$D$56</f>
        <v>3</v>
      </c>
    </row>
    <row r="57" spans="1:12" ht="27.75" hidden="1" customHeight="1" outlineLevel="1">
      <c r="A57" s="65"/>
      <c r="B57" s="86" t="str">
        <f>'Методика оценки'!A267</f>
        <v>К4.15.</v>
      </c>
      <c r="C57" s="86" t="str">
        <f>'Методика оценки'!C267</f>
        <v>Площадь групповой (игровой) комнаты в расчете на одного воспитанника</v>
      </c>
      <c r="D57" s="123">
        <f>'Методика оценки'!D267</f>
        <v>0.06</v>
      </c>
      <c r="E57" s="179">
        <f>IF('ИД Свод'!D9=0,0,(IF(('ИД Свод'!D66/'ИД Свод'!D9)&lt;'Методика оценки'!$H$269,'Методика оценки'!$E$269,IF(('ИД Свод'!D66/'ИД Свод'!D9)&gt;='Методика оценки'!$H$270,'Методика оценки'!$E$270,'Методика оценки'!$E$269)))*$D$57)</f>
        <v>0</v>
      </c>
      <c r="F57" s="179">
        <f>IF('ИД Свод'!E9=0,0,(IF(('ИД Свод'!E66/'ИД Свод'!E9)&lt;'Методика оценки'!$H$269,'Методика оценки'!$E$269,IF(('ИД Свод'!E66/'ИД Свод'!E9)&gt;='Методика оценки'!$H$270,'Методика оценки'!$E$270,'Методика оценки'!$E$269)))*$D$57)</f>
        <v>0</v>
      </c>
      <c r="G57" s="179">
        <f>IF('ИД Свод'!F9=0,0,(IF(('ИД Свод'!F66/'ИД Свод'!F9)&lt;'Методика оценки'!$H$269,'Методика оценки'!$E$269,IF(('ИД Свод'!F66/'ИД Свод'!F9)&gt;='Методика оценки'!$H$270,'Методика оценки'!$E$270,'Методика оценки'!$E$269)))*$D$57)</f>
        <v>0</v>
      </c>
      <c r="H57" s="179">
        <f>IF('ИД Свод'!G9=0,0,(IF(('ИД Свод'!G66/'ИД Свод'!G9)&lt;'Методика оценки'!$H$269,'Методика оценки'!$E$269,IF(('ИД Свод'!G66/'ИД Свод'!G9)&gt;='Методика оценки'!$H$270,'Методика оценки'!$E$270,'Методика оценки'!$E$269)))*$D$57)</f>
        <v>0</v>
      </c>
      <c r="I57" s="179">
        <f>IF('ИД Свод'!H9=0,0,(IF(('ИД Свод'!H66/'ИД Свод'!H9)&lt;'Методика оценки'!$H$269,'Методика оценки'!$E$269,IF(('ИД Свод'!H66/'ИД Свод'!H9)&gt;='Методика оценки'!$H$270,'Методика оценки'!$E$270,'Методика оценки'!$E$269)))*$D$57)</f>
        <v>0</v>
      </c>
      <c r="J57" s="179">
        <f>IF('ИД Свод'!I9=0,0,(IF(('ИД Свод'!I66/'ИД Свод'!I9)&lt;'Методика оценки'!$H$269,'Методика оценки'!$E$269,IF(('ИД Свод'!I66/'ИД Свод'!I9)&gt;='Методика оценки'!$H$270,'Методика оценки'!$E$270,'Методика оценки'!$E$269)))*$D$57)</f>
        <v>0</v>
      </c>
      <c r="K57" s="179">
        <f>IF('ИД Свод'!J9=0,0,(IF(('ИД Свод'!J66/'ИД Свод'!J9)&lt;'Методика оценки'!$H$269,'Методика оценки'!$E$269,IF(('ИД Свод'!J66/'ИД Свод'!J9)&gt;='Методика оценки'!$H$270,'Методика оценки'!$E$270,'Методика оценки'!$E$269)))*$D$57)</f>
        <v>0</v>
      </c>
      <c r="L57" s="179">
        <f>IF('ИД Свод'!K9=0,0,(IF(('ИД Свод'!K66/'ИД Свод'!K9)&lt;'Методика оценки'!$H$269,'Методика оценки'!$E$269,IF(('ИД Свод'!K66/'ИД Свод'!K9)&gt;='Методика оценки'!$H$270,'Методика оценки'!$E$270,'Методика оценки'!$E$269)))*$D$57)</f>
        <v>0</v>
      </c>
    </row>
    <row r="58" spans="1:12" ht="60" hidden="1" outlineLevel="1">
      <c r="A58" s="65"/>
      <c r="B58" s="86" t="str">
        <f>'Методика оценки'!A271</f>
        <v>К4.16.</v>
      </c>
      <c r="C58" s="86" t="str">
        <f>'Методика оценки'!C271</f>
        <v>Площадь дополнительных помещений для занятий с детьми, предназначенных для поочередного использования всеми или несколькими детскими группами (музыкальный зал, физкультурный зал, бассейн, кабинет логопеда и др.), на одного ребёнка</v>
      </c>
      <c r="D58" s="123">
        <f>'Методика оценки'!D271</f>
        <v>0.03</v>
      </c>
      <c r="E58" s="179">
        <f>IF('ИД Свод'!D9=0,0,IF(('ИД Свод'!D67/'ИД Свод'!D9)&gt;='Методика оценки'!$H$273,'Методика оценки'!$E$273,'Методика оценки'!$E$272)*$D$58)</f>
        <v>0</v>
      </c>
      <c r="F58" s="179">
        <f>IF('ИД Свод'!E9=0,0,IF(('ИД Свод'!E67/'ИД Свод'!E9)&gt;='Методика оценки'!$H$273,'Методика оценки'!$E$273,'Методика оценки'!$E$272)*$D$58)</f>
        <v>0</v>
      </c>
      <c r="G58" s="179">
        <f>IF('ИД Свод'!F9=0,0,IF(('ИД Свод'!F67/'ИД Свод'!F9)&gt;='Методика оценки'!$H$273,'Методика оценки'!$E$273,'Методика оценки'!$E$272)*$D$58)</f>
        <v>0</v>
      </c>
      <c r="H58" s="179">
        <f>IF('ИД Свод'!G9=0,0,IF(('ИД Свод'!G67/'ИД Свод'!G9)&gt;='Методика оценки'!$H$273,'Методика оценки'!$E$273,'Методика оценки'!$E$272)*$D$58)</f>
        <v>0</v>
      </c>
      <c r="I58" s="179">
        <f>IF('ИД Свод'!H9=0,0,IF(('ИД Свод'!H67/'ИД Свод'!H9)&gt;='Методика оценки'!$H$273,'Методика оценки'!$E$273,'Методика оценки'!$E$272)*$D$58)</f>
        <v>0</v>
      </c>
      <c r="J58" s="179">
        <f>IF('ИД Свод'!I9=0,0,IF(('ИД Свод'!I67/'ИД Свод'!I9)&gt;='Методика оценки'!$H$273,'Методика оценки'!$E$273,'Методика оценки'!$E$272)*$D$58)</f>
        <v>0</v>
      </c>
      <c r="K58" s="179">
        <f>IF('ИД Свод'!J9=0,0,IF(('ИД Свод'!J67/'ИД Свод'!J9)&gt;='Методика оценки'!$H$273,'Методика оценки'!$E$273,'Методика оценки'!$E$272)*$D$58)</f>
        <v>0</v>
      </c>
      <c r="L58" s="179">
        <f>IF('ИД Свод'!K9=0,0,IF(('ИД Свод'!K67/'ИД Свод'!K9)&gt;='Методика оценки'!$H$273,'Методика оценки'!$E$273,'Методика оценки'!$E$272)*$D$58)</f>
        <v>0</v>
      </c>
    </row>
    <row r="59" spans="1:12" hidden="1" outlineLevel="1">
      <c r="A59" s="65"/>
      <c r="B59" s="86" t="str">
        <f>'Методика оценки'!A274</f>
        <v>К4.17.</v>
      </c>
      <c r="C59" s="86" t="str">
        <f>'Методика оценки'!C274</f>
        <v>Наличие оборудованного физкультурного зала</v>
      </c>
      <c r="D59" s="123">
        <f>'Методика оценки'!D274</f>
        <v>0.04</v>
      </c>
      <c r="E59" s="179">
        <f>(IF('ИД Свод'!D68='Методика оценки'!$H$275,'Методика оценки'!$E$275,IF('ИД Свод'!D68='Методика оценки'!$H$276,'Методика оценки'!$E$276,'Методика оценки'!$E$275)))*$D$59</f>
        <v>0</v>
      </c>
      <c r="F59" s="179">
        <f>(IF('ИД Свод'!E68='Методика оценки'!$H$275,'Методика оценки'!$E$275,IF('ИД Свод'!E68='Методика оценки'!$H$276,'Методика оценки'!$E$276,'Методика оценки'!$E$275)))*$D$59</f>
        <v>0</v>
      </c>
      <c r="G59" s="179">
        <f>(IF('ИД Свод'!F68='Методика оценки'!$H$275,'Методика оценки'!$E$275,IF('ИД Свод'!F68='Методика оценки'!$H$276,'Методика оценки'!$E$276,'Методика оценки'!$E$275)))*$D$59</f>
        <v>0</v>
      </c>
      <c r="H59" s="179">
        <f>(IF('ИД Свод'!G68='Методика оценки'!$H$275,'Методика оценки'!$E$275,IF('ИД Свод'!G68='Методика оценки'!$H$276,'Методика оценки'!$E$276,'Методика оценки'!$E$275)))*$D$59</f>
        <v>0</v>
      </c>
      <c r="I59" s="179">
        <f>(IF('ИД Свод'!H68='Методика оценки'!$H$275,'Методика оценки'!$E$275,IF('ИД Свод'!H68='Методика оценки'!$H$276,'Методика оценки'!$E$276,'Методика оценки'!$E$275)))*$D$59</f>
        <v>0</v>
      </c>
      <c r="J59" s="179">
        <f>(IF('ИД Свод'!I68='Методика оценки'!$H$275,'Методика оценки'!$E$275,IF('ИД Свод'!I68='Методика оценки'!$H$276,'Методика оценки'!$E$276,'Методика оценки'!$E$275)))*$D$59</f>
        <v>0</v>
      </c>
      <c r="K59" s="179">
        <f>(IF('ИД Свод'!J68='Методика оценки'!$H$275,'Методика оценки'!$E$275,IF('ИД Свод'!J68='Методика оценки'!$H$276,'Методика оценки'!$E$276,'Методика оценки'!$E$275)))*$D$59</f>
        <v>0</v>
      </c>
      <c r="L59" s="179">
        <f>(IF('ИД Свод'!K68='Методика оценки'!$H$275,'Методика оценки'!$E$275,IF('ИД Свод'!K68='Методика оценки'!$H$276,'Методика оценки'!$E$276,'Методика оценки'!$E$275)))*$D$59</f>
        <v>0</v>
      </c>
    </row>
    <row r="60" spans="1:12" hidden="1" outlineLevel="1">
      <c r="A60" s="65"/>
      <c r="B60" s="86" t="str">
        <f>'Методика оценки'!A277</f>
        <v>К4.18.</v>
      </c>
      <c r="C60" s="86" t="str">
        <f>'Методика оценки'!C277</f>
        <v>Наличие оборудованного музыкального зала</v>
      </c>
      <c r="D60" s="123">
        <f>'Методика оценки'!D277</f>
        <v>0.04</v>
      </c>
      <c r="E60" s="179">
        <f>(IF('ИД Свод'!D69='Методика оценки'!$H$278,'Методика оценки'!$E$278,IF('ИД Свод'!D69='Методика оценки'!$H$279,'Методика оценки'!$E$279,'Методика оценки'!$E$278)))*$D$60</f>
        <v>0</v>
      </c>
      <c r="F60" s="179">
        <f>(IF('ИД Свод'!E69='Методика оценки'!$H$278,'Методика оценки'!$E$278,IF('ИД Свод'!E69='Методика оценки'!$H$279,'Методика оценки'!$E$279,'Методика оценки'!$E$278)))*$D$60</f>
        <v>0</v>
      </c>
      <c r="G60" s="179">
        <f>(IF('ИД Свод'!F69='Методика оценки'!$H$278,'Методика оценки'!$E$278,IF('ИД Свод'!F69='Методика оценки'!$H$279,'Методика оценки'!$E$279,'Методика оценки'!$E$278)))*$D$60</f>
        <v>0</v>
      </c>
      <c r="H60" s="179">
        <f>(IF('ИД Свод'!G69='Методика оценки'!$H$278,'Методика оценки'!$E$278,IF('ИД Свод'!G69='Методика оценки'!$H$279,'Методика оценки'!$E$279,'Методика оценки'!$E$278)))*$D$60</f>
        <v>0</v>
      </c>
      <c r="I60" s="179">
        <f>(IF('ИД Свод'!H69='Методика оценки'!$H$278,'Методика оценки'!$E$278,IF('ИД Свод'!H69='Методика оценки'!$H$279,'Методика оценки'!$E$279,'Методика оценки'!$E$278)))*$D$60</f>
        <v>0</v>
      </c>
      <c r="J60" s="179">
        <f>(IF('ИД Свод'!I69='Методика оценки'!$H$278,'Методика оценки'!$E$278,IF('ИД Свод'!I69='Методика оценки'!$H$279,'Методика оценки'!$E$279,'Методика оценки'!$E$278)))*$D$60</f>
        <v>0</v>
      </c>
      <c r="K60" s="179">
        <f>(IF('ИД Свод'!J69='Методика оценки'!$H$278,'Методика оценки'!$E$278,IF('ИД Свод'!J69='Методика оценки'!$H$279,'Методика оценки'!$E$279,'Методика оценки'!$E$278)))*$D$60</f>
        <v>0</v>
      </c>
      <c r="L60" s="179">
        <f>(IF('ИД Свод'!K69='Методика оценки'!$H$278,'Методика оценки'!$E$278,IF('ИД Свод'!K69='Методика оценки'!$H$279,'Методика оценки'!$E$279,'Методика оценки'!$E$278)))*$D$60</f>
        <v>0</v>
      </c>
    </row>
    <row r="61" spans="1:12" ht="19.5" hidden="1" customHeight="1" outlineLevel="1">
      <c r="A61" s="65"/>
      <c r="B61" s="86" t="str">
        <f>'Методика оценки'!A280</f>
        <v>К4.19.</v>
      </c>
      <c r="C61" s="86" t="str">
        <f>'Методика оценки'!C280</f>
        <v>Наличие оборудованного крытого бассейна</v>
      </c>
      <c r="D61" s="123">
        <f>'Методика оценки'!D280</f>
        <v>0.03</v>
      </c>
      <c r="E61" s="179">
        <f>(IF('ИД Свод'!D70='Методика оценки'!$H$281,'Методика оценки'!$E$281,IF('ИД Свод'!D70='Методика оценки'!$H$282,'Методика оценки'!$E$282,'Методика оценки'!$E$281)))*$D$61</f>
        <v>0</v>
      </c>
      <c r="F61" s="179">
        <f>(IF('ИД Свод'!E70='Методика оценки'!$H$281,'Методика оценки'!$E$281,IF('ИД Свод'!E70='Методика оценки'!$H$282,'Методика оценки'!$E$282,'Методика оценки'!$E$281)))*$D$61</f>
        <v>0</v>
      </c>
      <c r="G61" s="179">
        <f>(IF('ИД Свод'!F70='Методика оценки'!$H$281,'Методика оценки'!$E$281,IF('ИД Свод'!F70='Методика оценки'!$H$282,'Методика оценки'!$E$282,'Методика оценки'!$E$281)))*$D$61</f>
        <v>0</v>
      </c>
      <c r="H61" s="179">
        <f>(IF('ИД Свод'!G70='Методика оценки'!$H$281,'Методика оценки'!$E$281,IF('ИД Свод'!G70='Методика оценки'!$H$282,'Методика оценки'!$E$282,'Методика оценки'!$E$281)))*$D$61</f>
        <v>0</v>
      </c>
      <c r="I61" s="179">
        <f>(IF('ИД Свод'!H70='Методика оценки'!$H$281,'Методика оценки'!$E$281,IF('ИД Свод'!H70='Методика оценки'!$H$282,'Методика оценки'!$E$282,'Методика оценки'!$E$281)))*$D$61</f>
        <v>0</v>
      </c>
      <c r="J61" s="179">
        <f>(IF('ИД Свод'!I70='Методика оценки'!$H$281,'Методика оценки'!$E$281,IF('ИД Свод'!I70='Методика оценки'!$H$282,'Методика оценки'!$E$282,'Методика оценки'!$E$281)))*$D$61</f>
        <v>0</v>
      </c>
      <c r="K61" s="179">
        <f>(IF('ИД Свод'!J70='Методика оценки'!$H$281,'Методика оценки'!$E$281,IF('ИД Свод'!J70='Методика оценки'!$H$282,'Методика оценки'!$E$282,'Методика оценки'!$E$281)))*$D$61</f>
        <v>0</v>
      </c>
      <c r="L61" s="179">
        <f>(IF('ИД Свод'!K70='Методика оценки'!$H$281,'Методика оценки'!$E$281,IF('ИД Свод'!K70='Методика оценки'!$H$282,'Методика оценки'!$E$282,'Методика оценки'!$E$281)))*$D$61</f>
        <v>0</v>
      </c>
    </row>
    <row r="62" spans="1:12" hidden="1" outlineLevel="1">
      <c r="A62" s="65"/>
      <c r="B62" s="86" t="str">
        <f>'Методика оценки'!A283</f>
        <v>К4.20.</v>
      </c>
      <c r="C62" s="86" t="str">
        <f>'Методика оценки'!C283</f>
        <v>Доля детей, пользующихся услугами бассейна</v>
      </c>
      <c r="D62" s="123">
        <f>'Методика оценки'!D283</f>
        <v>0.03</v>
      </c>
      <c r="E62" s="181">
        <f>IF('ИД Свод'!D9=0,0,(IF((('ИД Свод'!D71/'ИД Свод'!D9)*100)&lt;='Методика оценки'!$J$285,'Методика оценки'!$E$285,IF('Методика оценки'!$H$286&lt;=(('ИД Свод'!D71/'ИД Свод'!D9)*100)&lt;='Методика оценки'!$J$286,'Методика оценки'!$E$286,IF((('ИД Свод'!D71/'ИД Свод'!D9)*100)&gt;='Методика оценки'!$H$287,'Методика оценки'!$E$287,'Методика оценки'!$E$286))))*$D$62)</f>
        <v>0</v>
      </c>
      <c r="F62" s="181">
        <f>IF('ИД Свод'!E9=0,0,(IF((('ИД Свод'!E71/'ИД Свод'!E9)*100)&lt;='Методика оценки'!$J$285,'Методика оценки'!$E$285,IF('Методика оценки'!$H$286&lt;=(('ИД Свод'!E71/'ИД Свод'!E9)*100)&lt;='Методика оценки'!$J$286,'Методика оценки'!$E$286,IF((('ИД Свод'!E71/'ИД Свод'!E9)*100)&gt;='Методика оценки'!$H$287,'Методика оценки'!$E$287,'Методика оценки'!$E$286))))*$D$62)</f>
        <v>0</v>
      </c>
      <c r="G62" s="181">
        <f>IF('ИД Свод'!F9=0,0,(IF((('ИД Свод'!F71/'ИД Свод'!F9)*100)&lt;='Методика оценки'!$J$285,'Методика оценки'!$E$285,IF('Методика оценки'!$H$286&lt;=(('ИД Свод'!F71/'ИД Свод'!F9)*100)&lt;='Методика оценки'!$J$286,'Методика оценки'!$E$286,IF((('ИД Свод'!F71/'ИД Свод'!F9)*100)&gt;='Методика оценки'!$H$287,'Методика оценки'!$E$287,'Методика оценки'!$E$286))))*$D$62)</f>
        <v>0</v>
      </c>
      <c r="H62" s="181">
        <f>IF('ИД Свод'!G9=0,0,(IF((('ИД Свод'!G71/'ИД Свод'!G9)*100)&lt;='Методика оценки'!$J$285,'Методика оценки'!$E$285,IF('Методика оценки'!$H$286&lt;=(('ИД Свод'!G71/'ИД Свод'!G9)*100)&lt;='Методика оценки'!$J$286,'Методика оценки'!$E$286,IF((('ИД Свод'!G71/'ИД Свод'!G9)*100)&gt;='Методика оценки'!$H$287,'Методика оценки'!$E$287,'Методика оценки'!$E$286))))*$D$62)</f>
        <v>0</v>
      </c>
      <c r="I62" s="181">
        <f>IF('ИД Свод'!H9=0,0,(IF((('ИД Свод'!H71/'ИД Свод'!H9)*100)&lt;='Методика оценки'!$J$285,'Методика оценки'!$E$285,IF('Методика оценки'!$H$286&lt;=(('ИД Свод'!H71/'ИД Свод'!H9)*100)&lt;='Методика оценки'!$J$286,'Методика оценки'!$E$286,IF((('ИД Свод'!H71/'ИД Свод'!H9)*100)&gt;='Методика оценки'!$H$287,'Методика оценки'!$E$287,'Методика оценки'!$E$286))))*$D$62)</f>
        <v>0</v>
      </c>
      <c r="J62" s="181">
        <f>IF('ИД Свод'!I9=0,0,(IF((('ИД Свод'!I71/'ИД Свод'!I9)*100)&lt;='Методика оценки'!$J$285,'Методика оценки'!$E$285,IF('Методика оценки'!$H$286&lt;=(('ИД Свод'!I71/'ИД Свод'!I9)*100)&lt;='Методика оценки'!$J$286,'Методика оценки'!$E$286,IF((('ИД Свод'!I71/'ИД Свод'!I9)*100)&gt;='Методика оценки'!$H$287,'Методика оценки'!$E$287,'Методика оценки'!$E$286))))*$D$62)</f>
        <v>0</v>
      </c>
      <c r="K62" s="181">
        <f>IF('ИД Свод'!J9=0,0,(IF((('ИД Свод'!J71/'ИД Свод'!J9)*100)&lt;='Методика оценки'!$J$285,'Методика оценки'!$E$285,IF('Методика оценки'!$H$286&lt;=(('ИД Свод'!J71/'ИД Свод'!J9)*100)&lt;='Методика оценки'!$J$286,'Методика оценки'!$E$286,IF((('ИД Свод'!J71/'ИД Свод'!J9)*100)&gt;='Методика оценки'!$H$287,'Методика оценки'!$E$287,'Методика оценки'!$E$286))))*$D$62)</f>
        <v>0</v>
      </c>
      <c r="L62" s="181">
        <f>IF('ИД Свод'!K9=0,0,(IF((('ИД Свод'!K71/'ИД Свод'!K9)*100)&lt;='Методика оценки'!$J$285,'Методика оценки'!$E$285,IF('Методика оценки'!$H$286&lt;=(('ИД Свод'!K71/'ИД Свод'!K9)*100)&lt;='Методика оценки'!$J$286,'Методика оценки'!$E$286,IF((('ИД Свод'!K71/'ИД Свод'!K9)*100)&gt;='Методика оценки'!$H$287,'Методика оценки'!$E$287,'Методика оценки'!$E$286))))*$D$62)</f>
        <v>0</v>
      </c>
    </row>
    <row r="63" spans="1:12" hidden="1" outlineLevel="1">
      <c r="A63" s="65"/>
      <c r="B63" s="86" t="str">
        <f>'Методика оценки'!A288</f>
        <v>К4.21.</v>
      </c>
      <c r="C63" s="86" t="str">
        <f>'Методика оценки'!C288</f>
        <v>Наличие оборудованного медицинского кабинета</v>
      </c>
      <c r="D63" s="123">
        <f>'Методика оценки'!D288</f>
        <v>0.03</v>
      </c>
      <c r="E63" s="179">
        <f>(IF('ИД Свод'!D72='Методика оценки'!$H$289,'Методика оценки'!$E$289,IF('ИД Свод'!D72='Методика оценки'!$H$290,'Методика оценки'!$E$290,'Методика оценки'!$E$289)))*$D$63</f>
        <v>3</v>
      </c>
      <c r="F63" s="179">
        <f>(IF('ИД Свод'!E72='Методика оценки'!$H$289,'Методика оценки'!$E$289,IF('ИД Свод'!E72='Методика оценки'!$H$290,'Методика оценки'!$E$290,'Методика оценки'!$E$289)))*$D$63</f>
        <v>3</v>
      </c>
      <c r="G63" s="179">
        <f>(IF('ИД Свод'!F72='Методика оценки'!$H$289,'Методика оценки'!$E$289,IF('ИД Свод'!F72='Методика оценки'!$H$290,'Методика оценки'!$E$290,'Методика оценки'!$E$289)))*$D$63</f>
        <v>3</v>
      </c>
      <c r="H63" s="179">
        <f>(IF('ИД Свод'!G72='Методика оценки'!$H$289,'Методика оценки'!$E$289,IF('ИД Свод'!G72='Методика оценки'!$H$290,'Методика оценки'!$E$290,'Методика оценки'!$E$289)))*$D$63</f>
        <v>3</v>
      </c>
      <c r="I63" s="179">
        <f>(IF('ИД Свод'!H72='Методика оценки'!$H$289,'Методика оценки'!$E$289,IF('ИД Свод'!H72='Методика оценки'!$H$290,'Методика оценки'!$E$290,'Методика оценки'!$E$289)))*$D$63</f>
        <v>3</v>
      </c>
      <c r="J63" s="179">
        <f>(IF('ИД Свод'!I72='Методика оценки'!$H$289,'Методика оценки'!$E$289,IF('ИД Свод'!I72='Методика оценки'!$H$290,'Методика оценки'!$E$290,'Методика оценки'!$E$289)))*$D$63</f>
        <v>3</v>
      </c>
      <c r="K63" s="179">
        <f>(IF('ИД Свод'!J72='Методика оценки'!$H$289,'Методика оценки'!$E$289,IF('ИД Свод'!J72='Методика оценки'!$H$290,'Методика оценки'!$E$290,'Методика оценки'!$E$289)))*$D$63</f>
        <v>0</v>
      </c>
      <c r="L63" s="179">
        <f>(IF('ИД Свод'!K72='Методика оценки'!$H$289,'Методика оценки'!$E$289,IF('ИД Свод'!K72='Методика оценки'!$H$290,'Методика оценки'!$E$290,'Методика оценки'!$E$289)))*$D$63</f>
        <v>3</v>
      </c>
    </row>
    <row r="64" spans="1:12" hidden="1" outlineLevel="1">
      <c r="A64" s="65"/>
      <c r="B64" s="86" t="str">
        <f>'Методика оценки'!A291</f>
        <v>К4.22.</v>
      </c>
      <c r="C64" s="86" t="str">
        <f>'Методика оценки'!C291</f>
        <v>Наличие оборудованного процедурного кабинета</v>
      </c>
      <c r="D64" s="123">
        <f>'Методика оценки'!D291</f>
        <v>0.03</v>
      </c>
      <c r="E64" s="179">
        <f>(IF('ИД Свод'!D73='Методика оценки'!$H$292,'Методика оценки'!$E$292,IF('ИД Свод'!D73='Методика оценки'!$H$293,'Методика оценки'!$E$293,'Методика оценки'!$E$292)))*$D$64</f>
        <v>0</v>
      </c>
      <c r="F64" s="179">
        <f>(IF('ИД Свод'!E73='Методика оценки'!$H$292,'Методика оценки'!$E$292,IF('ИД Свод'!E73='Методика оценки'!$H$293,'Методика оценки'!$E$293,'Методика оценки'!$E$292)))*$D$64</f>
        <v>0</v>
      </c>
      <c r="G64" s="179">
        <f>(IF('ИД Свод'!F73='Методика оценки'!$H$292,'Методика оценки'!$E$292,IF('ИД Свод'!F73='Методика оценки'!$H$293,'Методика оценки'!$E$293,'Методика оценки'!$E$292)))*$D$64</f>
        <v>0</v>
      </c>
      <c r="H64" s="179">
        <f>(IF('ИД Свод'!G73='Методика оценки'!$H$292,'Методика оценки'!$E$292,IF('ИД Свод'!G73='Методика оценки'!$H$293,'Методика оценки'!$E$293,'Методика оценки'!$E$292)))*$D$64</f>
        <v>0</v>
      </c>
      <c r="I64" s="179">
        <f>(IF('ИД Свод'!H73='Методика оценки'!$H$292,'Методика оценки'!$E$292,IF('ИД Свод'!H73='Методика оценки'!$H$293,'Методика оценки'!$E$293,'Методика оценки'!$E$292)))*$D$64</f>
        <v>0</v>
      </c>
      <c r="J64" s="179">
        <f>(IF('ИД Свод'!I73='Методика оценки'!$H$292,'Методика оценки'!$E$292,IF('ИД Свод'!I73='Методика оценки'!$H$293,'Методика оценки'!$E$293,'Методика оценки'!$E$292)))*$D$64</f>
        <v>0</v>
      </c>
      <c r="K64" s="179">
        <f>(IF('ИД Свод'!J73='Методика оценки'!$H$292,'Методика оценки'!$E$292,IF('ИД Свод'!J73='Методика оценки'!$H$293,'Методика оценки'!$E$293,'Методика оценки'!$E$292)))*$D$64</f>
        <v>0</v>
      </c>
      <c r="L64" s="179">
        <f>(IF('ИД Свод'!K73='Методика оценки'!$H$292,'Методика оценки'!$E$292,IF('ИД Свод'!K73='Методика оценки'!$H$293,'Методика оценки'!$E$293,'Методика оценки'!$E$292)))*$D$64</f>
        <v>3</v>
      </c>
    </row>
    <row r="65" spans="1:12" ht="18.75" hidden="1" customHeight="1" outlineLevel="1">
      <c r="A65" s="65"/>
      <c r="B65" s="86" t="str">
        <f>'Методика оценки'!A294</f>
        <v>К4.23.</v>
      </c>
      <c r="C65" s="86" t="str">
        <f>'Методика оценки'!C294</f>
        <v>Наличие оборудованного изолятора</v>
      </c>
      <c r="D65" s="123">
        <f>'Методика оценки'!D294</f>
        <v>0.03</v>
      </c>
      <c r="E65" s="179">
        <f>(IF('ИД Свод'!D74='Методика оценки'!$H$295,'Методика оценки'!$E$295,IF('ИД Свод'!D74='Методика оценки'!$H$296,'Методика оценки'!$E$296,'Методика оценки'!$E$295)))*$D$65</f>
        <v>0</v>
      </c>
      <c r="F65" s="179">
        <f>(IF('ИД Свод'!E74='Методика оценки'!$H$295,'Методика оценки'!$E$295,IF('ИД Свод'!E74='Методика оценки'!$H$296,'Методика оценки'!$E$296,'Методика оценки'!$E$295)))*$D$65</f>
        <v>0</v>
      </c>
      <c r="G65" s="179">
        <f>(IF('ИД Свод'!F74='Методика оценки'!$H$295,'Методика оценки'!$E$295,IF('ИД Свод'!F74='Методика оценки'!$H$296,'Методика оценки'!$E$296,'Методика оценки'!$E$295)))*$D$65</f>
        <v>0</v>
      </c>
      <c r="H65" s="179">
        <f>(IF('ИД Свод'!G74='Методика оценки'!$H$295,'Методика оценки'!$E$295,IF('ИД Свод'!G74='Методика оценки'!$H$296,'Методика оценки'!$E$296,'Методика оценки'!$E$295)))*$D$65</f>
        <v>0</v>
      </c>
      <c r="I65" s="179">
        <f>(IF('ИД Свод'!H74='Методика оценки'!$H$295,'Методика оценки'!$E$295,IF('ИД Свод'!H74='Методика оценки'!$H$296,'Методика оценки'!$E$296,'Методика оценки'!$E$295)))*$D$65</f>
        <v>0</v>
      </c>
      <c r="J65" s="179">
        <f>(IF('ИД Свод'!I74='Методика оценки'!$H$295,'Методика оценки'!$E$295,IF('ИД Свод'!I74='Методика оценки'!$H$296,'Методика оценки'!$E$296,'Методика оценки'!$E$295)))*$D$65</f>
        <v>0</v>
      </c>
      <c r="K65" s="179">
        <f>(IF('ИД Свод'!J74='Методика оценки'!$H$295,'Методика оценки'!$E$295,IF('ИД Свод'!J74='Методика оценки'!$H$296,'Методика оценки'!$E$296,'Методика оценки'!$E$295)))*$D$65</f>
        <v>0</v>
      </c>
      <c r="L65" s="179">
        <f>(IF('ИД Свод'!K74='Методика оценки'!$H$295,'Методика оценки'!$E$295,IF('ИД Свод'!K74='Методика оценки'!$H$296,'Методика оценки'!$E$296,'Методика оценки'!$E$295)))*$D$65</f>
        <v>3</v>
      </c>
    </row>
    <row r="66" spans="1:12" hidden="1" outlineLevel="1">
      <c r="A66" s="65"/>
      <c r="B66" s="86" t="str">
        <f>'Методика оценки'!A297</f>
        <v>К4.24.</v>
      </c>
      <c r="C66" s="86" t="str">
        <f>'Методика оценки'!C297</f>
        <v>Наличие специального оборудованного кабинета педагога-психолога</v>
      </c>
      <c r="D66" s="123">
        <f>'Методика оценки'!D297</f>
        <v>0.03</v>
      </c>
      <c r="E66" s="118">
        <f>(IF('ИД Свод'!D75='Методика оценки'!$H$298,'Методика оценки'!$E$298,IF('ИД Свод'!D75='Методика оценки'!$H$299,'Методика оценки'!$E$299,'Методика оценки'!$E$298)))*$D$66</f>
        <v>0</v>
      </c>
      <c r="F66" s="118">
        <f>(IF('ИД Свод'!E75='Методика оценки'!$H$298,'Методика оценки'!$E$298,IF('ИД Свод'!E75='Методика оценки'!$H$299,'Методика оценки'!$E$299,'Методика оценки'!$E$298)))*$D$66</f>
        <v>0</v>
      </c>
      <c r="G66" s="118">
        <f>(IF('ИД Свод'!F75='Методика оценки'!$H$298,'Методика оценки'!$E$298,IF('ИД Свод'!F75='Методика оценки'!$H$299,'Методика оценки'!$E$299,'Методика оценки'!$E$298)))*$D$66</f>
        <v>0</v>
      </c>
      <c r="H66" s="118">
        <f>(IF('ИД Свод'!G75='Методика оценки'!$H$298,'Методика оценки'!$E$298,IF('ИД Свод'!G75='Методика оценки'!$H$299,'Методика оценки'!$E$299,'Методика оценки'!$E$298)))*$D$66</f>
        <v>0</v>
      </c>
      <c r="I66" s="118">
        <f>(IF('ИД Свод'!H75='Методика оценки'!$H$298,'Методика оценки'!$E$298,IF('ИД Свод'!H75='Методика оценки'!$H$299,'Методика оценки'!$E$299,'Методика оценки'!$E$298)))*$D$66</f>
        <v>0</v>
      </c>
      <c r="J66" s="118">
        <f>(IF('ИД Свод'!I75='Методика оценки'!$H$298,'Методика оценки'!$E$298,IF('ИД Свод'!I75='Методика оценки'!$H$299,'Методика оценки'!$E$299,'Методика оценки'!$E$298)))*$D$66</f>
        <v>0</v>
      </c>
      <c r="K66" s="118">
        <f>(IF('ИД Свод'!J75='Методика оценки'!$H$298,'Методика оценки'!$E$298,IF('ИД Свод'!J75='Методика оценки'!$H$299,'Методика оценки'!$E$299,'Методика оценки'!$E$298)))*$D$66</f>
        <v>0</v>
      </c>
      <c r="L66" s="118">
        <f>(IF('ИД Свод'!K75='Методика оценки'!$H$298,'Методика оценки'!$E$298,IF('ИД Свод'!K75='Методика оценки'!$H$299,'Методика оценки'!$E$299,'Методика оценки'!$E$298)))*$D$66</f>
        <v>0</v>
      </c>
    </row>
    <row r="67" spans="1:12" hidden="1" outlineLevel="1">
      <c r="A67" s="65"/>
      <c r="B67" s="86" t="str">
        <f>'Методика оценки'!A300</f>
        <v>К4.25.</v>
      </c>
      <c r="C67" s="86" t="str">
        <f>'Методика оценки'!C300</f>
        <v>Наличие специального оборудованного кабинета учителя-логопеда</v>
      </c>
      <c r="D67" s="123">
        <f>'Методика оценки'!D300</f>
        <v>0.03</v>
      </c>
      <c r="E67" s="118">
        <f>(IF('ИД Свод'!D76='Методика оценки'!$H$301,'Методика оценки'!$E$301,IF('ИД Свод'!D76='Методика оценки'!$H$302,'Методика оценки'!$E$302,'Методика оценки'!$E$301)))*$D$67</f>
        <v>0</v>
      </c>
      <c r="F67" s="118">
        <f>(IF('ИД Свод'!E76='Методика оценки'!$H$301,'Методика оценки'!$E$301,IF('ИД Свод'!E76='Методика оценки'!$H$302,'Методика оценки'!$E$302,'Методика оценки'!$E$301)))*$D$67</f>
        <v>0</v>
      </c>
      <c r="G67" s="118">
        <f>(IF('ИД Свод'!F76='Методика оценки'!$H$301,'Методика оценки'!$E$301,IF('ИД Свод'!F76='Методика оценки'!$H$302,'Методика оценки'!$E$302,'Методика оценки'!$E$301)))*$D$67</f>
        <v>0</v>
      </c>
      <c r="H67" s="118">
        <f>(IF('ИД Свод'!G76='Методика оценки'!$H$301,'Методика оценки'!$E$301,IF('ИД Свод'!G76='Методика оценки'!$H$302,'Методика оценки'!$E$302,'Методика оценки'!$E$301)))*$D$67</f>
        <v>0</v>
      </c>
      <c r="I67" s="118">
        <f>(IF('ИД Свод'!H76='Методика оценки'!$H$301,'Методика оценки'!$E$301,IF('ИД Свод'!H76='Методика оценки'!$H$302,'Методика оценки'!$E$302,'Методика оценки'!$E$301)))*$D$67</f>
        <v>0</v>
      </c>
      <c r="J67" s="118">
        <f>(IF('ИД Свод'!I76='Методика оценки'!$H$301,'Методика оценки'!$E$301,IF('ИД Свод'!I76='Методика оценки'!$H$302,'Методика оценки'!$E$302,'Методика оценки'!$E$301)))*$D$67</f>
        <v>0</v>
      </c>
      <c r="K67" s="118">
        <f>(IF('ИД Свод'!J76='Методика оценки'!$H$301,'Методика оценки'!$E$301,IF('ИД Свод'!J76='Методика оценки'!$H$302,'Методика оценки'!$E$302,'Методика оценки'!$E$301)))*$D$67</f>
        <v>0</v>
      </c>
      <c r="L67" s="118">
        <f>(IF('ИД Свод'!K76='Методика оценки'!$H$301,'Методика оценки'!$E$301,IF('ИД Свод'!K76='Методика оценки'!$H$302,'Методика оценки'!$E$302,'Методика оценки'!$E$301)))*$D$67</f>
        <v>0</v>
      </c>
    </row>
    <row r="68" spans="1:12" ht="30" hidden="1" outlineLevel="1">
      <c r="A68" s="65"/>
      <c r="B68" s="86" t="str">
        <f>'Методика оценки'!A307</f>
        <v>К4.26.</v>
      </c>
      <c r="C68" s="86" t="str">
        <f>'Методика оценки'!C307</f>
        <v>Оценка обеспеченности ДОО игрушками, указанная в Акте проверки готовности ДОО к 2014-2015 учебному году</v>
      </c>
      <c r="D68" s="123">
        <f>'Методика оценки'!D307</f>
        <v>0.06</v>
      </c>
      <c r="E68" s="118">
        <f>(IF('ИД Свод'!D77='Методика оценки'!$H$308,'Методика оценки'!$E$308,IF('ИД Свод'!D77='Методика оценки'!$H$309,'Методика оценки'!$E$309,IF('ИД Свод'!D77='Методика оценки'!$H$310,'Методика оценки'!$E$310,IF('ИД Свод'!D77='Методика оценки'!$H$311,'Методика оценки'!$E$311,'Методика оценки'!$C$310)))))*$D$68</f>
        <v>4.5</v>
      </c>
      <c r="F68" s="118">
        <f>(IF('ИД Свод'!E77='Методика оценки'!$H$308,'Методика оценки'!$E$308,IF('ИД Свод'!E77='Методика оценки'!$H$309,'Методика оценки'!$E$309,IF('ИД Свод'!E77='Методика оценки'!$H$310,'Методика оценки'!$E$310,IF('ИД Свод'!E77='Методика оценки'!$H$311,'Методика оценки'!$E$311,'Методика оценки'!$C$310)))))*$D$68</f>
        <v>4.5</v>
      </c>
      <c r="G68" s="118">
        <f>(IF('ИД Свод'!F77='Методика оценки'!$H$308,'Методика оценки'!$E$308,IF('ИД Свод'!F77='Методика оценки'!$H$309,'Методика оценки'!$E$309,IF('ИД Свод'!F77='Методика оценки'!$H$310,'Методика оценки'!$E$310,IF('ИД Свод'!F77='Методика оценки'!$H$311,'Методика оценки'!$E$311,'Методика оценки'!$C$310)))))*$D$68</f>
        <v>4.5</v>
      </c>
      <c r="H68" s="118">
        <f>(IF('ИД Свод'!G77='Методика оценки'!$H$308,'Методика оценки'!$E$308,IF('ИД Свод'!G77='Методика оценки'!$H$309,'Методика оценки'!$E$309,IF('ИД Свод'!G77='Методика оценки'!$H$310,'Методика оценки'!$E$310,IF('ИД Свод'!G77='Методика оценки'!$H$311,'Методика оценки'!$E$311,'Методика оценки'!$C$310)))))*$D$68</f>
        <v>0</v>
      </c>
      <c r="I68" s="118">
        <f>(IF('ИД Свод'!H77='Методика оценки'!$H$308,'Методика оценки'!$E$308,IF('ИД Свод'!H77='Методика оценки'!$H$309,'Методика оценки'!$E$309,IF('ИД Свод'!H77='Методика оценки'!$H$310,'Методика оценки'!$E$310,IF('ИД Свод'!H77='Методика оценки'!$H$311,'Методика оценки'!$E$311,'Методика оценки'!$C$310)))))*$D$68</f>
        <v>4.5</v>
      </c>
      <c r="J68" s="118">
        <f>(IF('ИД Свод'!I77='Методика оценки'!$H$308,'Методика оценки'!$E$308,IF('ИД Свод'!I77='Методика оценки'!$H$309,'Методика оценки'!$E$309,IF('ИД Свод'!I77='Методика оценки'!$H$310,'Методика оценки'!$E$310,IF('ИД Свод'!I77='Методика оценки'!$H$311,'Методика оценки'!$E$311,'Методика оценки'!$C$310)))))*$D$68</f>
        <v>4.5</v>
      </c>
      <c r="K68" s="118">
        <f>(IF('ИД Свод'!J77='Методика оценки'!$H$308,'Методика оценки'!$E$308,IF('ИД Свод'!J77='Методика оценки'!$H$309,'Методика оценки'!$E$309,IF('ИД Свод'!J77='Методика оценки'!$H$310,'Методика оценки'!$E$310,IF('ИД Свод'!J77='Методика оценки'!$H$311,'Методика оценки'!$E$311,'Методика оценки'!$C$310)))))*$D$68</f>
        <v>4.5</v>
      </c>
      <c r="L68" s="118">
        <f>(IF('ИД Свод'!K77='Методика оценки'!$H$308,'Методика оценки'!$E$308,IF('ИД Свод'!K77='Методика оценки'!$H$309,'Методика оценки'!$E$309,IF('ИД Свод'!K77='Методика оценки'!$H$310,'Методика оценки'!$E$310,IF('ИД Свод'!K77='Методика оценки'!$H$311,'Методика оценки'!$E$311,'Методика оценки'!$C$310)))))*$D$68</f>
        <v>4.5</v>
      </c>
    </row>
    <row r="69" spans="1:12" ht="30" hidden="1" outlineLevel="1">
      <c r="A69" s="65"/>
      <c r="B69" s="86" t="str">
        <f>'Методика оценки'!A312</f>
        <v>К4.27.</v>
      </c>
      <c r="C69" s="86" t="str">
        <f>'Методика оценки'!C312</f>
        <v>Оценка обеспеченности ДОО игрушками и дидактическими материалами, указанная в Акте проверки готовности ДОО к 2014-2015 учебному году</v>
      </c>
      <c r="D69" s="123">
        <f>'Методика оценки'!D312</f>
        <v>0.06</v>
      </c>
      <c r="E69" s="118">
        <f>(IF('ИД Свод'!D78='Методика оценки'!$H$313,'Методика оценки'!$E$313,IF('ИД Свод'!D78='Методика оценки'!$H$314,'Методика оценки'!$E$314,IF('ИД Свод'!D78='Методика оценки'!$H$315,'Методика оценки'!$E$315,IF('ИД Свод'!D78='Методика оценки'!$H$316,'Методика оценки'!$E$316,'Методика оценки'!$C$315)))))*$D$69</f>
        <v>4.5</v>
      </c>
      <c r="F69" s="118">
        <f>(IF('ИД Свод'!E78='Методика оценки'!$H$313,'Методика оценки'!$E$313,IF('ИД Свод'!E78='Методика оценки'!$H$314,'Методика оценки'!$E$314,IF('ИД Свод'!E78='Методика оценки'!$H$315,'Методика оценки'!$E$315,IF('ИД Свод'!E78='Методика оценки'!$H$316,'Методика оценки'!$E$316,'Методика оценки'!$C$315)))))*$D$69</f>
        <v>4.5</v>
      </c>
      <c r="G69" s="118">
        <f>(IF('ИД Свод'!F78='Методика оценки'!$H$313,'Методика оценки'!$E$313,IF('ИД Свод'!F78='Методика оценки'!$H$314,'Методика оценки'!$E$314,IF('ИД Свод'!F78='Методика оценки'!$H$315,'Методика оценки'!$E$315,IF('ИД Свод'!F78='Методика оценки'!$H$316,'Методика оценки'!$E$316,'Методика оценки'!$C$315)))))*$D$69</f>
        <v>4.5</v>
      </c>
      <c r="H69" s="118">
        <f>(IF('ИД Свод'!G78='Методика оценки'!$H$313,'Методика оценки'!$E$313,IF('ИД Свод'!G78='Методика оценки'!$H$314,'Методика оценки'!$E$314,IF('ИД Свод'!G78='Методика оценки'!$H$315,'Методика оценки'!$E$315,IF('ИД Свод'!G78='Методика оценки'!$H$316,'Методика оценки'!$E$316,'Методика оценки'!$C$315)))))*$D$69</f>
        <v>0</v>
      </c>
      <c r="I69" s="118">
        <f>(IF('ИД Свод'!H78='Методика оценки'!$H$313,'Методика оценки'!$E$313,IF('ИД Свод'!H78='Методика оценки'!$H$314,'Методика оценки'!$E$314,IF('ИД Свод'!H78='Методика оценки'!$H$315,'Методика оценки'!$E$315,IF('ИД Свод'!H78='Методика оценки'!$H$316,'Методика оценки'!$E$316,'Методика оценки'!$C$315)))))*$D$69</f>
        <v>4.5</v>
      </c>
      <c r="J69" s="118">
        <f>(IF('ИД Свод'!I78='Методика оценки'!$H$313,'Методика оценки'!$E$313,IF('ИД Свод'!I78='Методика оценки'!$H$314,'Методика оценки'!$E$314,IF('ИД Свод'!I78='Методика оценки'!$H$315,'Методика оценки'!$E$315,IF('ИД Свод'!I78='Методика оценки'!$H$316,'Методика оценки'!$E$316,'Методика оценки'!$C$315)))))*$D$69</f>
        <v>4.5</v>
      </c>
      <c r="K69" s="118">
        <f>(IF('ИД Свод'!J78='Методика оценки'!$H$313,'Методика оценки'!$E$313,IF('ИД Свод'!J78='Методика оценки'!$H$314,'Методика оценки'!$E$314,IF('ИД Свод'!J78='Методика оценки'!$H$315,'Методика оценки'!$E$315,IF('ИД Свод'!J78='Методика оценки'!$H$316,'Методика оценки'!$E$316,'Методика оценки'!$C$315)))))*$D$69</f>
        <v>4.5</v>
      </c>
      <c r="L69" s="118">
        <f>(IF('ИД Свод'!K78='Методика оценки'!$H$313,'Методика оценки'!$E$313,IF('ИД Свод'!K78='Методика оценки'!$H$314,'Методика оценки'!$E$314,IF('ИД Свод'!K78='Методика оценки'!$H$315,'Методика оценки'!$E$315,IF('ИД Свод'!K78='Методика оценки'!$H$316,'Методика оценки'!$E$316,'Методика оценки'!$C$315)))))*$D$69</f>
        <v>4.5</v>
      </c>
    </row>
    <row r="70" spans="1:12" ht="30" hidden="1" outlineLevel="1">
      <c r="A70" s="65"/>
      <c r="B70" s="86" t="str">
        <f>'Методика оценки'!A317</f>
        <v>К4.28.</v>
      </c>
      <c r="C70" s="86" t="str">
        <f>'Методика оценки'!C317</f>
        <v>Оценка состояния пищеблока, указанная в Акте проверки готовности ДОО к 2014-2015 учебному году</v>
      </c>
      <c r="D70" s="123">
        <f>'Методика оценки'!D317</f>
        <v>0.06</v>
      </c>
      <c r="E70" s="118">
        <f>(IF('ИД Свод'!D79='Методика оценки'!$H$318,'Методика оценки'!$E$318,IF('ИД Свод'!D79='Методика оценки'!$H$319,'Методика оценки'!$E$319,IF('ИД Свод'!D79='Методика оценки'!$H$320,'Методика оценки'!$E$320,IF('ИД Свод'!D79='Методика оценки'!$H$321,'Методика оценки'!$E$321,'Методика оценки'!$C$320)))))*$D$70</f>
        <v>3</v>
      </c>
      <c r="F70" s="118">
        <f>(IF('ИД Свод'!E79='Методика оценки'!$H$318,'Методика оценки'!$E$318,IF('ИД Свод'!E79='Методика оценки'!$H$319,'Методика оценки'!$E$319,IF('ИД Свод'!E79='Методика оценки'!$H$320,'Методика оценки'!$E$320,IF('ИД Свод'!E79='Методика оценки'!$H$321,'Методика оценки'!$E$321,'Методика оценки'!$C$320)))))*$D$70</f>
        <v>3</v>
      </c>
      <c r="G70" s="118">
        <f>(IF('ИД Свод'!F79='Методика оценки'!$H$318,'Методика оценки'!$E$318,IF('ИД Свод'!F79='Методика оценки'!$H$319,'Методика оценки'!$E$319,IF('ИД Свод'!F79='Методика оценки'!$H$320,'Методика оценки'!$E$320,IF('ИД Свод'!F79='Методика оценки'!$H$321,'Методика оценки'!$E$321,'Методика оценки'!$C$320)))))*$D$70</f>
        <v>3</v>
      </c>
      <c r="H70" s="118">
        <f>(IF('ИД Свод'!G79='Методика оценки'!$H$318,'Методика оценки'!$E$318,IF('ИД Свод'!G79='Методика оценки'!$H$319,'Методика оценки'!$E$319,IF('ИД Свод'!G79='Методика оценки'!$H$320,'Методика оценки'!$E$320,IF('ИД Свод'!G79='Методика оценки'!$H$321,'Методика оценки'!$E$321,'Методика оценки'!$C$320)))))*$D$70</f>
        <v>4.5</v>
      </c>
      <c r="I70" s="118">
        <f>(IF('ИД Свод'!H79='Методика оценки'!$H$318,'Методика оценки'!$E$318,IF('ИД Свод'!H79='Методика оценки'!$H$319,'Методика оценки'!$E$319,IF('ИД Свод'!H79='Методика оценки'!$H$320,'Методика оценки'!$E$320,IF('ИД Свод'!H79='Методика оценки'!$H$321,'Методика оценки'!$E$321,'Методика оценки'!$C$320)))))*$D$70</f>
        <v>3</v>
      </c>
      <c r="J70" s="118">
        <f>(IF('ИД Свод'!I79='Методика оценки'!$H$318,'Методика оценки'!$E$318,IF('ИД Свод'!I79='Методика оценки'!$H$319,'Методика оценки'!$E$319,IF('ИД Свод'!I79='Методика оценки'!$H$320,'Методика оценки'!$E$320,IF('ИД Свод'!I79='Методика оценки'!$H$321,'Методика оценки'!$E$321,'Методика оценки'!$C$320)))))*$D$70</f>
        <v>4.5</v>
      </c>
      <c r="K70" s="118">
        <f>(IF('ИД Свод'!J79='Методика оценки'!$H$318,'Методика оценки'!$E$318,IF('ИД Свод'!J79='Методика оценки'!$H$319,'Методика оценки'!$E$319,IF('ИД Свод'!J79='Методика оценки'!$H$320,'Методика оценки'!$E$320,IF('ИД Свод'!J79='Методика оценки'!$H$321,'Методика оценки'!$E$321,'Методика оценки'!$C$320)))))*$D$70</f>
        <v>3</v>
      </c>
      <c r="L70" s="118">
        <f>(IF('ИД Свод'!K79='Методика оценки'!$H$318,'Методика оценки'!$E$318,IF('ИД Свод'!K79='Методика оценки'!$H$319,'Методика оценки'!$E$319,IF('ИД Свод'!K79='Методика оценки'!$H$320,'Методика оценки'!$E$320,IF('ИД Свод'!K79='Методика оценки'!$H$321,'Методика оценки'!$E$321,'Методика оценки'!$C$320)))))*$D$70</f>
        <v>4.5</v>
      </c>
    </row>
    <row r="71" spans="1:12" collapsed="1">
      <c r="A71" s="64"/>
      <c r="B71" s="106" t="str">
        <f>'Методика оценки'!A322</f>
        <v>К5</v>
      </c>
      <c r="C71" s="106" t="str">
        <f>'Методика оценки'!B322</f>
        <v>Группа критериев 5. Обеспеченность финансовыми ресурсами</v>
      </c>
      <c r="D71" s="122">
        <f>'Методика оценки'!D322</f>
        <v>0.05</v>
      </c>
      <c r="E71" s="178">
        <f t="shared" ref="E71:L71" si="5">SUM(E72:E75)*$D$71</f>
        <v>3.75</v>
      </c>
      <c r="F71" s="178">
        <f t="shared" si="5"/>
        <v>3.75</v>
      </c>
      <c r="G71" s="178">
        <f t="shared" si="5"/>
        <v>3.75</v>
      </c>
      <c r="H71" s="178">
        <f t="shared" si="5"/>
        <v>3.75</v>
      </c>
      <c r="I71" s="178">
        <f t="shared" si="5"/>
        <v>3.75</v>
      </c>
      <c r="J71" s="178">
        <f t="shared" si="5"/>
        <v>3.75</v>
      </c>
      <c r="K71" s="178">
        <f t="shared" si="5"/>
        <v>3.75</v>
      </c>
      <c r="L71" s="178">
        <f t="shared" si="5"/>
        <v>3.75</v>
      </c>
    </row>
    <row r="72" spans="1:12" ht="45" hidden="1" outlineLevel="1">
      <c r="A72" s="65"/>
      <c r="B72" s="86" t="str">
        <f>'Методика оценки'!A323</f>
        <v>К5.1.</v>
      </c>
      <c r="C72" s="86" t="str">
        <f>'Методика оценки'!C323</f>
        <v>Отношение среднемесячной заработной платы педагогических работников ДОО к среднемесячной заработной плате в сфере дошкольного образования в субъекте РФ (по государственным и муниципальным ДОО)</v>
      </c>
      <c r="D72" s="123">
        <f>'Методика оценки'!D323</f>
        <v>0.25</v>
      </c>
      <c r="E72" s="118">
        <f>(IF(('ИД Свод'!D80/'ИД Свод'!D81)&lt;'Методика оценки'!$H$325,'Методика оценки'!$E$325,IF(('ИД Свод'!D80/'ИД Свод'!D81)&gt;='Методика оценки'!$H$326,'Методика оценки'!$E$326,'Методика оценки'!$E$325)))*$D$72</f>
        <v>25</v>
      </c>
      <c r="F72" s="118">
        <f>(IF(('ИД Свод'!E80/'ИД Свод'!E81)&lt;'Методика оценки'!$H$325,'Методика оценки'!$E$325,IF(('ИД Свод'!E80/'ИД Свод'!E81)&gt;='Методика оценки'!$H$326,'Методика оценки'!$E$326,'Методика оценки'!$E$325)))*$D$72</f>
        <v>25</v>
      </c>
      <c r="G72" s="118">
        <f>(IF(('ИД Свод'!F80/'ИД Свод'!F81)&lt;'Методика оценки'!$H$325,'Методика оценки'!$E$325,IF(('ИД Свод'!F80/'ИД Свод'!F81)&gt;='Методика оценки'!$H$326,'Методика оценки'!$E$326,'Методика оценки'!$E$325)))*$D$72</f>
        <v>25</v>
      </c>
      <c r="H72" s="118">
        <f>(IF(('ИД Свод'!G80/'ИД Свод'!G81)&lt;'Методика оценки'!$H$325,'Методика оценки'!$E$325,IF(('ИД Свод'!G80/'ИД Свод'!G81)&gt;='Методика оценки'!$H$326,'Методика оценки'!$E$326,'Методика оценки'!$E$325)))*$D$72</f>
        <v>25</v>
      </c>
      <c r="I72" s="118">
        <f>(IF(('ИД Свод'!H80/'ИД Свод'!H81)&lt;'Методика оценки'!$H$325,'Методика оценки'!$E$325,IF(('ИД Свод'!H80/'ИД Свод'!H81)&gt;='Методика оценки'!$H$326,'Методика оценки'!$E$326,'Методика оценки'!$E$325)))*$D$72</f>
        <v>25</v>
      </c>
      <c r="J72" s="118">
        <f>(IF(('ИД Свод'!I80/'ИД Свод'!I81)&lt;'Методика оценки'!$H$325,'Методика оценки'!$E$325,IF(('ИД Свод'!I80/'ИД Свод'!I81)&gt;='Методика оценки'!$H$326,'Методика оценки'!$E$326,'Методика оценки'!$E$325)))*$D$72</f>
        <v>25</v>
      </c>
      <c r="K72" s="118">
        <f>(IF(('ИД Свод'!J80/'ИД Свод'!J81)&lt;'Методика оценки'!$H$325,'Методика оценки'!$E$325,IF(('ИД Свод'!J80/'ИД Свод'!J81)&gt;='Методика оценки'!$H$326,'Методика оценки'!$E$326,'Методика оценки'!$E$325)))*$D$72</f>
        <v>25</v>
      </c>
      <c r="L72" s="118">
        <f>(IF(('ИД Свод'!K80/'ИД Свод'!K81)&lt;'Методика оценки'!$H$325,'Методика оценки'!$E$325,IF(('ИД Свод'!K80/'ИД Свод'!K81)&gt;='Методика оценки'!$H$326,'Методика оценки'!$E$326,'Методика оценки'!$E$325)))*$D$72</f>
        <v>25</v>
      </c>
    </row>
    <row r="73" spans="1:12" ht="30" hidden="1" outlineLevel="1">
      <c r="A73" s="65"/>
      <c r="B73" s="86" t="str">
        <f>'Методика оценки'!A327</f>
        <v>К5.2.</v>
      </c>
      <c r="C73" s="86" t="str">
        <f>'Методика оценки'!C327</f>
        <v>Отношение среднего размера родительской платы за услуги ДОО к среднему размеру родительской платы за услуги ДОО в Чеченской Республике</v>
      </c>
      <c r="D73" s="123">
        <f>'Методика оценки'!D327</f>
        <v>0.25</v>
      </c>
      <c r="E73" s="118">
        <f>(IF(('ИД Свод'!D82/'ИД Свод'!D83)&lt;='Методика оценки'!$H$329,'Методика оценки'!$E$329,IF(('ИД Свод'!D82/'ИД Свод'!D83)&gt;'Методика оценки'!$H$330,'Методика оценки'!$E$330,'Методика оценки'!$E$329)))*$D$73</f>
        <v>25</v>
      </c>
      <c r="F73" s="118">
        <f>(IF(('ИД Свод'!E82/'ИД Свод'!E83)&lt;='Методика оценки'!$H$329,'Методика оценки'!$E$329,IF(('ИД Свод'!E82/'ИД Свод'!E83)&gt;'Методика оценки'!$H$330,'Методика оценки'!$E$330,'Методика оценки'!$E$329)))*$D$73</f>
        <v>25</v>
      </c>
      <c r="G73" s="118">
        <f>(IF(('ИД Свод'!F82/'ИД Свод'!F83)&lt;='Методика оценки'!$H$329,'Методика оценки'!$E$329,IF(('ИД Свод'!F82/'ИД Свод'!F83)&gt;'Методика оценки'!$H$330,'Методика оценки'!$E$330,'Методика оценки'!$E$329)))*$D$73</f>
        <v>25</v>
      </c>
      <c r="H73" s="118">
        <f>(IF(('ИД Свод'!G82/'ИД Свод'!G83)&lt;='Методика оценки'!$H$329,'Методика оценки'!$E$329,IF(('ИД Свод'!G82/'ИД Свод'!G83)&gt;'Методика оценки'!$H$330,'Методика оценки'!$E$330,'Методика оценки'!$E$329)))*$D$73</f>
        <v>25</v>
      </c>
      <c r="I73" s="118">
        <f>(IF(('ИД Свод'!H82/'ИД Свод'!H83)&lt;='Методика оценки'!$H$329,'Методика оценки'!$E$329,IF(('ИД Свод'!H82/'ИД Свод'!H83)&gt;'Методика оценки'!$H$330,'Методика оценки'!$E$330,'Методика оценки'!$E$329)))*$D$73</f>
        <v>25</v>
      </c>
      <c r="J73" s="118">
        <f>(IF(('ИД Свод'!I82/'ИД Свод'!I83)&lt;='Методика оценки'!$H$329,'Методика оценки'!$E$329,IF(('ИД Свод'!I82/'ИД Свод'!I83)&gt;'Методика оценки'!$H$330,'Методика оценки'!$E$330,'Методика оценки'!$E$329)))*$D$73</f>
        <v>25</v>
      </c>
      <c r="K73" s="118">
        <f>(IF(('ИД Свод'!J82/'ИД Свод'!J83)&lt;='Методика оценки'!$H$329,'Методика оценки'!$E$329,IF(('ИД Свод'!J82/'ИД Свод'!J83)&gt;'Методика оценки'!$H$330,'Методика оценки'!$E$330,'Методика оценки'!$E$329)))*$D$73</f>
        <v>25</v>
      </c>
      <c r="L73" s="118">
        <f>(IF(('ИД Свод'!K82/'ИД Свод'!K83)&lt;='Методика оценки'!$H$329,'Методика оценки'!$E$329,IF(('ИД Свод'!K82/'ИД Свод'!K83)&gt;'Методика оценки'!$H$330,'Методика оценки'!$E$330,'Методика оценки'!$E$329)))*$D$73</f>
        <v>25</v>
      </c>
    </row>
    <row r="74" spans="1:12" hidden="1" outlineLevel="1">
      <c r="A74" s="65"/>
      <c r="B74" s="86" t="str">
        <f>'Методика оценки'!A331</f>
        <v>К5.3.</v>
      </c>
      <c r="C74" s="86" t="str">
        <f>'Методика оценки'!C331</f>
        <v>Средние расходы на обеспечение образовательного процесса на 1 воспитанника</v>
      </c>
      <c r="D74" s="123">
        <f>'Методика оценки'!D331</f>
        <v>0.25</v>
      </c>
      <c r="E74" s="179">
        <f>IF(('ИД Свод'!D84/'ИД Свод'!D9)&lt;='Методика оценки'!$J$332,'Методика оценки'!$E$332,IF('Методика оценки'!$H$333&lt;=('ИД Свод'!D84/'ИД Свод'!D9)&lt;='Методика оценки'!$J$333,'Методика оценки'!$E$333,IF(('ИД Свод'!D84/'ИД Свод'!D9)&gt;='Методика оценки'!$H$334,'Методика оценки'!$E$334,ISERROR(0)))*$D$74)</f>
        <v>25</v>
      </c>
      <c r="F74" s="179">
        <f>IF(('ИД Свод'!E84/'ИД Свод'!E9)&lt;='Методика оценки'!$J$332,'Методика оценки'!$E$332,IF('Методика оценки'!$H$333&lt;=('ИД Свод'!E84/'ИД Свод'!E9)&lt;='Методика оценки'!$J$333,'Методика оценки'!$E$333,IF(('ИД Свод'!E84/'ИД Свод'!E9)&gt;='Методика оценки'!$H$334,'Методика оценки'!$E$334,ISERROR(0)))*$D$74)</f>
        <v>25</v>
      </c>
      <c r="G74" s="179">
        <f>IF(('ИД Свод'!F84/'ИД Свод'!F9)&lt;='Методика оценки'!$J$332,'Методика оценки'!$E$332,IF('Методика оценки'!$H$333&lt;=('ИД Свод'!F84/'ИД Свод'!F9)&lt;='Методика оценки'!$J$333,'Методика оценки'!$E$333,IF(('ИД Свод'!F84/'ИД Свод'!F9)&gt;='Методика оценки'!$H$334,'Методика оценки'!$E$334,ISERROR(0)))*$D$74)</f>
        <v>25</v>
      </c>
      <c r="H74" s="179">
        <f>IF(('ИД Свод'!G84/'ИД Свод'!G9)&lt;='Методика оценки'!$J$332,'Методика оценки'!$E$332,IF('Методика оценки'!$H$333&lt;=('ИД Свод'!G84/'ИД Свод'!G9)&lt;='Методика оценки'!$J$333,'Методика оценки'!$E$333,IF(('ИД Свод'!G84/'ИД Свод'!G9)&gt;='Методика оценки'!$H$334,'Методика оценки'!$E$334,ISERROR(0)))*$D$74)</f>
        <v>25</v>
      </c>
      <c r="I74" s="179">
        <f>IF(('ИД Свод'!H84/'ИД Свод'!H9)&lt;='Методика оценки'!$J$332,'Методика оценки'!$E$332,IF('Методика оценки'!$H$333&lt;=('ИД Свод'!H84/'ИД Свод'!H9)&lt;='Методика оценки'!$J$333,'Методика оценки'!$E$333,IF(('ИД Свод'!H84/'ИД Свод'!H9)&gt;='Методика оценки'!$H$334,'Методика оценки'!$E$334,ISERROR(0)))*$D$74)</f>
        <v>25</v>
      </c>
      <c r="J74" s="179">
        <f>IF(('ИД Свод'!I84/'ИД Свод'!I9)&lt;='Методика оценки'!$J$332,'Методика оценки'!$E$332,IF('Методика оценки'!$H$333&lt;=('ИД Свод'!I84/'ИД Свод'!I9)&lt;='Методика оценки'!$J$333,'Методика оценки'!$E$333,IF(('ИД Свод'!I84/'ИД Свод'!I9)&gt;='Методика оценки'!$H$334,'Методика оценки'!$E$334,ISERROR(0)))*$D$74)</f>
        <v>25</v>
      </c>
      <c r="K74" s="179">
        <f>IF(('ИД Свод'!J84/'ИД Свод'!J9)&lt;='Методика оценки'!$J$332,'Методика оценки'!$E$332,IF('Методика оценки'!$H$333&lt;=('ИД Свод'!J84/'ИД Свод'!J9)&lt;='Методика оценки'!$J$333,'Методика оценки'!$E$333,IF(('ИД Свод'!J84/'ИД Свод'!J9)&gt;='Методика оценки'!$H$334,'Методика оценки'!$E$334,ISERROR(0)))*$D$74)</f>
        <v>25</v>
      </c>
      <c r="L74" s="179">
        <f>IF(('ИД Свод'!K84/'ИД Свод'!K9)&lt;='Методика оценки'!$J$332,'Методика оценки'!$E$332,IF('Методика оценки'!$H$333&lt;=('ИД Свод'!K84/'ИД Свод'!K9)&lt;='Методика оценки'!$J$333,'Методика оценки'!$E$333,IF(('ИД Свод'!K84/'ИД Свод'!K9)&gt;='Методика оценки'!$H$334,'Методика оценки'!$E$334,ISERROR(0)))*$D$74)</f>
        <v>25</v>
      </c>
    </row>
    <row r="75" spans="1:12" hidden="1" outlineLevel="1">
      <c r="A75" s="65"/>
      <c r="B75" s="111" t="str">
        <f>'Методика оценки'!A335</f>
        <v>К5.4.</v>
      </c>
      <c r="C75" s="111" t="str">
        <f>'Методика оценки'!C335</f>
        <v>Объем платных услуг на 1 воспитанника</v>
      </c>
      <c r="D75" s="123">
        <f>'Методика оценки'!D335</f>
        <v>0.25</v>
      </c>
      <c r="E75" s="179">
        <f>IF(('ИД Свод'!D85/'ИД Свод'!D9)&lt;='Методика оценки'!$J$336,'Методика оценки'!$E$336,IF('Методика оценки'!$H$337&lt;=('ИД Свод'!D85/'ИД Свод'!D9)&lt;='Методика оценки'!$J$337,'Методика оценки'!$E$337,IF(('ИД Свод'!D85/'ИД Свод'!D9)&gt;='Методика оценки'!$H$338,'Методика оценки'!$E$338,'Методика оценки'!$E$337)))*$D$75</f>
        <v>0</v>
      </c>
      <c r="F75" s="179">
        <f>IF(('ИД Свод'!E85/'ИД Свод'!E9)&lt;='Методика оценки'!$J$336,'Методика оценки'!$E$336,IF('Методика оценки'!$H$337&lt;=('ИД Свод'!E85/'ИД Свод'!E9)&lt;='Методика оценки'!$J$337,'Методика оценки'!$E$337,IF(('ИД Свод'!E85/'ИД Свод'!E9)&gt;='Методика оценки'!$H$338,'Методика оценки'!$E$338,'Методика оценки'!$E$337)))*$D$75</f>
        <v>0</v>
      </c>
      <c r="G75" s="179">
        <f>IF(('ИД Свод'!F85/'ИД Свод'!F9)&lt;='Методика оценки'!$J$336,'Методика оценки'!$E$336,IF('Методика оценки'!$H$337&lt;=('ИД Свод'!F85/'ИД Свод'!F9)&lt;='Методика оценки'!$J$337,'Методика оценки'!$E$337,IF(('ИД Свод'!F85/'ИД Свод'!F9)&gt;='Методика оценки'!$H$338,'Методика оценки'!$E$338,'Методика оценки'!$E$337)))*$D$75</f>
        <v>0</v>
      </c>
      <c r="H75" s="179">
        <f>IF(('ИД Свод'!G85/'ИД Свод'!G9)&lt;='Методика оценки'!$J$336,'Методика оценки'!$E$336,IF('Методика оценки'!$H$337&lt;=('ИД Свод'!G85/'ИД Свод'!G9)&lt;='Методика оценки'!$J$337,'Методика оценки'!$E$337,IF(('ИД Свод'!G85/'ИД Свод'!G9)&gt;='Методика оценки'!$H$338,'Методика оценки'!$E$338,'Методика оценки'!$E$337)))*$D$75</f>
        <v>0</v>
      </c>
      <c r="I75" s="179">
        <f>IF(('ИД Свод'!H85/'ИД Свод'!H9)&lt;='Методика оценки'!$J$336,'Методика оценки'!$E$336,IF('Методика оценки'!$H$337&lt;=('ИД Свод'!H85/'ИД Свод'!H9)&lt;='Методика оценки'!$J$337,'Методика оценки'!$E$337,IF(('ИД Свод'!H85/'ИД Свод'!H9)&gt;='Методика оценки'!$H$338,'Методика оценки'!$E$338,'Методика оценки'!$E$337)))*$D$75</f>
        <v>0</v>
      </c>
      <c r="J75" s="179">
        <f>IF(('ИД Свод'!I85/'ИД Свод'!I9)&lt;='Методика оценки'!$J$336,'Методика оценки'!$E$336,IF('Методика оценки'!$H$337&lt;=('ИД Свод'!I85/'ИД Свод'!I9)&lt;='Методика оценки'!$J$337,'Методика оценки'!$E$337,IF(('ИД Свод'!I85/'ИД Свод'!I9)&gt;='Методика оценки'!$H$338,'Методика оценки'!$E$338,'Методика оценки'!$E$337)))*$D$75</f>
        <v>0</v>
      </c>
      <c r="K75" s="179">
        <f>IF(('ИД Свод'!J85/'ИД Свод'!J9)&lt;='Методика оценки'!$J$336,'Методика оценки'!$E$336,IF('Методика оценки'!$H$337&lt;=('ИД Свод'!J85/'ИД Свод'!J9)&lt;='Методика оценки'!$J$337,'Методика оценки'!$E$337,IF(('ИД Свод'!J85/'ИД Свод'!J9)&gt;='Методика оценки'!$H$338,'Методика оценки'!$E$338,'Методика оценки'!$E$337)))*$D$75</f>
        <v>0</v>
      </c>
      <c r="L75" s="179">
        <f>IF(('ИД Свод'!K85/'ИД Свод'!K9)&lt;='Методика оценки'!$J$336,'Методика оценки'!$E$336,IF('Методика оценки'!$H$337&lt;=('ИД Свод'!K85/'ИД Свод'!K9)&lt;='Методика оценки'!$J$337,'Методика оценки'!$E$337,IF(('ИД Свод'!K85/'ИД Свод'!K9)&gt;='Методика оценки'!$H$338,'Методика оценки'!$E$338,'Методика оценки'!$E$337)))*$D$75</f>
        <v>0</v>
      </c>
    </row>
    <row r="76" spans="1:12" collapsed="1">
      <c r="A76" s="64"/>
      <c r="B76" s="106" t="str">
        <f>'Методика оценки'!A341</f>
        <v>К6</v>
      </c>
      <c r="C76" s="106" t="str">
        <f>'Методика оценки'!B341</f>
        <v>Группа критериев 6. Качество информирования</v>
      </c>
      <c r="D76" s="122">
        <f>'Методика оценки'!D341</f>
        <v>0.1</v>
      </c>
      <c r="E76" s="178">
        <f t="shared" ref="E76:L76" si="6">(SUM(E77:E78)+SUM(E84:E85)+SUM(E88:E90)+SUM(E94:E97))*$D$76</f>
        <v>5.3330000000000002</v>
      </c>
      <c r="F76" s="178">
        <f t="shared" si="6"/>
        <v>5.3330000000000002</v>
      </c>
      <c r="G76" s="178">
        <f t="shared" si="6"/>
        <v>5.3330000000000002</v>
      </c>
      <c r="H76" s="178">
        <f t="shared" si="6"/>
        <v>4.2329999999999997</v>
      </c>
      <c r="I76" s="178">
        <f t="shared" si="6"/>
        <v>1</v>
      </c>
      <c r="J76" s="178">
        <f t="shared" si="6"/>
        <v>4.9990000000000006</v>
      </c>
      <c r="K76" s="178">
        <f t="shared" si="6"/>
        <v>1.1000000000000001</v>
      </c>
      <c r="L76" s="178">
        <f t="shared" si="6"/>
        <v>6.9990000000000014</v>
      </c>
    </row>
    <row r="77" spans="1:12" hidden="1" outlineLevel="1">
      <c r="A77" s="65"/>
      <c r="B77" s="111" t="str">
        <f>'Методика оценки'!A342</f>
        <v>К6.1.</v>
      </c>
      <c r="C77" s="86" t="str">
        <f>'Методика оценки'!C342</f>
        <v>Наличие функционирующего официального сайта ДОО в сети Интернет</v>
      </c>
      <c r="D77" s="123">
        <f>'Методика оценки'!D342</f>
        <v>0.05</v>
      </c>
      <c r="E77" s="118">
        <f>(IF('ИД Свод'!D86='Методика оценки'!$H$343,'Методика оценки'!$E$343,IF('ИД Свод'!D86='Методика оценки'!$H$344,'Методика оценки'!$E$344,'Методика оценки'!$E$343)))*$D$77</f>
        <v>5</v>
      </c>
      <c r="F77" s="118">
        <f>(IF('ИД Свод'!E86='Методика оценки'!$H$343,'Методика оценки'!$E$343,IF('ИД Свод'!E86='Методика оценки'!$H$344,'Методика оценки'!$E$344,'Методика оценки'!$E$343)))*$D$77</f>
        <v>5</v>
      </c>
      <c r="G77" s="118">
        <f>(IF('ИД Свод'!F86='Методика оценки'!$H$343,'Методика оценки'!$E$343,IF('ИД Свод'!F86='Методика оценки'!$H$344,'Методика оценки'!$E$344,'Методика оценки'!$E$343)))*$D$77</f>
        <v>5</v>
      </c>
      <c r="H77" s="118">
        <f>(IF('ИД Свод'!G86='Методика оценки'!$H$343,'Методика оценки'!$E$343,IF('ИД Свод'!G86='Методика оценки'!$H$344,'Методика оценки'!$E$344,'Методика оценки'!$E$343)))*$D$77</f>
        <v>5</v>
      </c>
      <c r="I77" s="118">
        <f>(IF('ИД Свод'!H86='Методика оценки'!$H$343,'Методика оценки'!$E$343,IF('ИД Свод'!H86='Методика оценки'!$H$344,'Методика оценки'!$E$344,'Методика оценки'!$E$343)))*$D$77</f>
        <v>5</v>
      </c>
      <c r="J77" s="118">
        <f>(IF('ИД Свод'!I86='Методика оценки'!$H$343,'Методика оценки'!$E$343,IF('ИД Свод'!I86='Методика оценки'!$H$344,'Методика оценки'!$E$344,'Методика оценки'!$E$343)))*$D$77</f>
        <v>5</v>
      </c>
      <c r="K77" s="118">
        <f>(IF('ИД Свод'!J86='Методика оценки'!$H$343,'Методика оценки'!$E$343,IF('ИД Свод'!J86='Методика оценки'!$H$344,'Методика оценки'!$E$344,'Методика оценки'!$E$343)))*$D$77</f>
        <v>0</v>
      </c>
      <c r="L77" s="118">
        <f>(IF('ИД Свод'!K86='Методика оценки'!$H$343,'Методика оценки'!$E$343,IF('ИД Свод'!K86='Методика оценки'!$H$344,'Методика оценки'!$E$344,'Методика оценки'!$E$343)))*$D$77</f>
        <v>5</v>
      </c>
    </row>
    <row r="78" spans="1:12" hidden="1" outlineLevel="1">
      <c r="A78" s="65"/>
      <c r="B78" s="111" t="str">
        <f>'Методика оценки'!A345</f>
        <v>К6.2.</v>
      </c>
      <c r="C78" s="86" t="str">
        <f>'Методика оценки'!C345</f>
        <v>Наличие на официальном сайте ДОО учредительной и контактной информации</v>
      </c>
      <c r="D78" s="123">
        <f>'Методика оценки'!D345</f>
        <v>0.05</v>
      </c>
      <c r="E78" s="118">
        <f t="shared" ref="E78:L78" si="7">SUM(E79:E83)*$D$78</f>
        <v>5</v>
      </c>
      <c r="F78" s="118">
        <f t="shared" si="7"/>
        <v>5</v>
      </c>
      <c r="G78" s="118">
        <f t="shared" si="7"/>
        <v>5</v>
      </c>
      <c r="H78" s="118">
        <f t="shared" si="7"/>
        <v>4</v>
      </c>
      <c r="I78" s="118">
        <f t="shared" si="7"/>
        <v>5</v>
      </c>
      <c r="J78" s="118">
        <f t="shared" si="7"/>
        <v>5</v>
      </c>
      <c r="K78" s="118">
        <f t="shared" si="7"/>
        <v>1</v>
      </c>
      <c r="L78" s="118">
        <f t="shared" si="7"/>
        <v>5</v>
      </c>
    </row>
    <row r="79" spans="1:12" hidden="1" outlineLevel="1">
      <c r="A79" s="66"/>
      <c r="B79" s="112" t="str">
        <f>'Методика оценки'!A346</f>
        <v>К6.2.1.</v>
      </c>
      <c r="C79" s="113" t="str">
        <f>'Методика оценки'!K346</f>
        <v>о дате создания ДОО</v>
      </c>
      <c r="D79" s="124"/>
      <c r="E79" s="182">
        <f>IF('ИД Свод'!D88='Методика оценки'!$H$347,'Методика оценки'!$E$347,IF('ИД Свод'!D88='Методика оценки'!$H$348,'Методика оценки'!$E$348,'Методика оценки'!$E$347))</f>
        <v>20</v>
      </c>
      <c r="F79" s="182">
        <f>IF('ИД Свод'!E88='Методика оценки'!$H$347,'Методика оценки'!$E$347,IF('ИД Свод'!E88='Методика оценки'!$H$348,'Методика оценки'!$E$348,'Методика оценки'!$E$347))</f>
        <v>20</v>
      </c>
      <c r="G79" s="182">
        <f>IF('ИД Свод'!F88='Методика оценки'!$H$347,'Методика оценки'!$E$347,IF('ИД Свод'!F88='Методика оценки'!$H$348,'Методика оценки'!$E$348,'Методика оценки'!$E$347))</f>
        <v>20</v>
      </c>
      <c r="H79" s="182">
        <f>IF('ИД Свод'!G88='Методика оценки'!$H$347,'Методика оценки'!$E$347,IF('ИД Свод'!G88='Методика оценки'!$H$348,'Методика оценки'!$E$348,'Методика оценки'!$E$347))</f>
        <v>0</v>
      </c>
      <c r="I79" s="182">
        <f>IF('ИД Свод'!H88='Методика оценки'!$H$347,'Методика оценки'!$E$347,IF('ИД Свод'!H88='Методика оценки'!$H$348,'Методика оценки'!$E$348,'Методика оценки'!$E$347))</f>
        <v>20</v>
      </c>
      <c r="J79" s="182">
        <f>IF('ИД Свод'!I88='Методика оценки'!$H$347,'Методика оценки'!$E$347,IF('ИД Свод'!I88='Методика оценки'!$H$348,'Методика оценки'!$E$348,'Методика оценки'!$E$347))</f>
        <v>20</v>
      </c>
      <c r="K79" s="182">
        <f>IF('ИД Свод'!J88='Методика оценки'!$H$347,'Методика оценки'!$E$347,IF('ИД Свод'!J88='Методика оценки'!$H$348,'Методика оценки'!$E$348,'Методика оценки'!$E$347))</f>
        <v>0</v>
      </c>
      <c r="L79" s="182">
        <f>IF('ИД Свод'!K88='Методика оценки'!$H$347,'Методика оценки'!$E$347,IF('ИД Свод'!K88='Методика оценки'!$H$348,'Методика оценки'!$E$348,'Методика оценки'!$E$347))</f>
        <v>20</v>
      </c>
    </row>
    <row r="80" spans="1:12" hidden="1" outlineLevel="1">
      <c r="A80" s="66"/>
      <c r="B80" s="112" t="str">
        <f>'Методика оценки'!A349</f>
        <v>К6.2.2.</v>
      </c>
      <c r="C80" s="113" t="str">
        <f>'Методика оценки'!K349</f>
        <v>об учредителях ДОО</v>
      </c>
      <c r="D80" s="124"/>
      <c r="E80" s="182">
        <f>IF('ИД Свод'!D89='Методика оценки'!$H$350,'Методика оценки'!$E$350,IF('ИД Свод'!D89='Методика оценки'!$H$351,'Методика оценки'!$E$351,'Методика оценки'!$E$350))</f>
        <v>20</v>
      </c>
      <c r="F80" s="182">
        <f>IF('ИД Свод'!E89='Методика оценки'!$H$350,'Методика оценки'!$E$350,IF('ИД Свод'!E89='Методика оценки'!$H$351,'Методика оценки'!$E$351,'Методика оценки'!$E$350))</f>
        <v>20</v>
      </c>
      <c r="G80" s="182">
        <f>IF('ИД Свод'!F89='Методика оценки'!$H$350,'Методика оценки'!$E$350,IF('ИД Свод'!F89='Методика оценки'!$H$351,'Методика оценки'!$E$351,'Методика оценки'!$E$350))</f>
        <v>20</v>
      </c>
      <c r="H80" s="182">
        <f>IF('ИД Свод'!G89='Методика оценки'!$H$350,'Методика оценки'!$E$350,IF('ИД Свод'!G89='Методика оценки'!$H$351,'Методика оценки'!$E$351,'Методика оценки'!$E$350))</f>
        <v>20</v>
      </c>
      <c r="I80" s="182">
        <f>IF('ИД Свод'!H89='Методика оценки'!$H$350,'Методика оценки'!$E$350,IF('ИД Свод'!H89='Методика оценки'!$H$351,'Методика оценки'!$E$351,'Методика оценки'!$E$350))</f>
        <v>20</v>
      </c>
      <c r="J80" s="182">
        <f>IF('ИД Свод'!I89='Методика оценки'!$H$350,'Методика оценки'!$E$350,IF('ИД Свод'!I89='Методика оценки'!$H$351,'Методика оценки'!$E$351,'Методика оценки'!$E$350))</f>
        <v>20</v>
      </c>
      <c r="K80" s="182">
        <f>IF('ИД Свод'!J89='Методика оценки'!$H$350,'Методика оценки'!$E$350,IF('ИД Свод'!J89='Методика оценки'!$H$351,'Методика оценки'!$E$351,'Методика оценки'!$E$350))</f>
        <v>0</v>
      </c>
      <c r="L80" s="182">
        <f>IF('ИД Свод'!K89='Методика оценки'!$H$350,'Методика оценки'!$E$350,IF('ИД Свод'!K89='Методика оценки'!$H$351,'Методика оценки'!$E$351,'Методика оценки'!$E$350))</f>
        <v>20</v>
      </c>
    </row>
    <row r="81" spans="1:12" hidden="1" outlineLevel="1">
      <c r="A81" s="66"/>
      <c r="B81" s="112" t="str">
        <f>'Методика оценки'!A352</f>
        <v>К6.2.3.</v>
      </c>
      <c r="C81" s="113" t="str">
        <f>'Методика оценки'!K352</f>
        <v>о месте нахождения ДОО</v>
      </c>
      <c r="D81" s="124"/>
      <c r="E81" s="182">
        <f>IF('ИД Свод'!D90='Методика оценки'!$H$353,'Методика оценки'!$E$353,IF('ИД Свод'!D90='Методика оценки'!$H$354,'Методика оценки'!$E$354,'Методика оценки'!$E$353))</f>
        <v>20</v>
      </c>
      <c r="F81" s="182">
        <f>IF('ИД Свод'!E90='Методика оценки'!$H$353,'Методика оценки'!$E$353,IF('ИД Свод'!E90='Методика оценки'!$H$354,'Методика оценки'!$E$354,'Методика оценки'!$E$353))</f>
        <v>20</v>
      </c>
      <c r="G81" s="182">
        <f>IF('ИД Свод'!F90='Методика оценки'!$H$353,'Методика оценки'!$E$353,IF('ИД Свод'!F90='Методика оценки'!$H$354,'Методика оценки'!$E$354,'Методика оценки'!$E$353))</f>
        <v>20</v>
      </c>
      <c r="H81" s="182">
        <f>IF('ИД Свод'!G90='Методика оценки'!$H$353,'Методика оценки'!$E$353,IF('ИД Свод'!G90='Методика оценки'!$H$354,'Методика оценки'!$E$354,'Методика оценки'!$E$353))</f>
        <v>20</v>
      </c>
      <c r="I81" s="182">
        <f>IF('ИД Свод'!H90='Методика оценки'!$H$353,'Методика оценки'!$E$353,IF('ИД Свод'!H90='Методика оценки'!$H$354,'Методика оценки'!$E$354,'Методика оценки'!$E$353))</f>
        <v>20</v>
      </c>
      <c r="J81" s="182">
        <f>IF('ИД Свод'!I90='Методика оценки'!$H$353,'Методика оценки'!$E$353,IF('ИД Свод'!I90='Методика оценки'!$H$354,'Методика оценки'!$E$354,'Методика оценки'!$E$353))</f>
        <v>20</v>
      </c>
      <c r="K81" s="182">
        <f>IF('ИД Свод'!J90='Методика оценки'!$H$353,'Методика оценки'!$E$353,IF('ИД Свод'!J90='Методика оценки'!$H$354,'Методика оценки'!$E$354,'Методика оценки'!$E$353))</f>
        <v>0</v>
      </c>
      <c r="L81" s="182">
        <f>IF('ИД Свод'!K90='Методика оценки'!$H$353,'Методика оценки'!$E$353,IF('ИД Свод'!K90='Методика оценки'!$H$354,'Методика оценки'!$E$354,'Методика оценки'!$E$353))</f>
        <v>20</v>
      </c>
    </row>
    <row r="82" spans="1:12" hidden="1" outlineLevel="1">
      <c r="A82" s="66"/>
      <c r="B82" s="112" t="str">
        <f>'Методика оценки'!A355</f>
        <v>К6.2.4.</v>
      </c>
      <c r="C82" s="113" t="str">
        <f>'Методика оценки'!K355</f>
        <v>о графике работы ДОО</v>
      </c>
      <c r="D82" s="124"/>
      <c r="E82" s="182">
        <f>IF('ИД Свод'!D91='Методика оценки'!$H$356,'Методика оценки'!$E$356,IF('ИД Свод'!D91='Методика оценки'!$H$357,'Методика оценки'!$E$357,'Методика оценки'!$E$356))</f>
        <v>20</v>
      </c>
      <c r="F82" s="182">
        <f>IF('ИД Свод'!E91='Методика оценки'!$H$356,'Методика оценки'!$E$356,IF('ИД Свод'!E91='Методика оценки'!$H$357,'Методика оценки'!$E$357,'Методика оценки'!$E$356))</f>
        <v>20</v>
      </c>
      <c r="G82" s="182">
        <f>IF('ИД Свод'!F91='Методика оценки'!$H$356,'Методика оценки'!$E$356,IF('ИД Свод'!F91='Методика оценки'!$H$357,'Методика оценки'!$E$357,'Методика оценки'!$E$356))</f>
        <v>20</v>
      </c>
      <c r="H82" s="182">
        <f>IF('ИД Свод'!G91='Методика оценки'!$H$356,'Методика оценки'!$E$356,IF('ИД Свод'!G91='Методика оценки'!$H$357,'Методика оценки'!$E$357,'Методика оценки'!$E$356))</f>
        <v>20</v>
      </c>
      <c r="I82" s="182">
        <f>IF('ИД Свод'!H91='Методика оценки'!$H$356,'Методика оценки'!$E$356,IF('ИД Свод'!H91='Методика оценки'!$H$357,'Методика оценки'!$E$357,'Методика оценки'!$E$356))</f>
        <v>20</v>
      </c>
      <c r="J82" s="182">
        <f>IF('ИД Свод'!I91='Методика оценки'!$H$356,'Методика оценки'!$E$356,IF('ИД Свод'!I91='Методика оценки'!$H$357,'Методика оценки'!$E$357,'Методика оценки'!$E$356))</f>
        <v>20</v>
      </c>
      <c r="K82" s="182">
        <f>IF('ИД Свод'!J91='Методика оценки'!$H$356,'Методика оценки'!$E$356,IF('ИД Свод'!J91='Методика оценки'!$H$357,'Методика оценки'!$E$357,'Методика оценки'!$E$356))</f>
        <v>0</v>
      </c>
      <c r="L82" s="182">
        <f>IF('ИД Свод'!K91='Методика оценки'!$H$356,'Методика оценки'!$E$356,IF('ИД Свод'!K91='Методика оценки'!$H$357,'Методика оценки'!$E$357,'Методика оценки'!$E$356))</f>
        <v>20</v>
      </c>
    </row>
    <row r="83" spans="1:12" hidden="1" outlineLevel="1">
      <c r="A83" s="66"/>
      <c r="B83" s="112" t="str">
        <f>'Методика оценки'!A358</f>
        <v>К6.2.5.</v>
      </c>
      <c r="C83" s="113" t="str">
        <f>'Методика оценки'!K358</f>
        <v>контактной информации ДОО (телефона, электронной почты)</v>
      </c>
      <c r="D83" s="124"/>
      <c r="E83" s="182">
        <f>IF('ИД Свод'!D92='Методика оценки'!$H$359,'Методика оценки'!$E$359,IF('ИД Свод'!D92='Методика оценки'!$H4360,'Методика оценки'!$E$359,'Методика оценки'!$E$360))</f>
        <v>20</v>
      </c>
      <c r="F83" s="182">
        <f>IF('ИД Свод'!E92='Методика оценки'!$H$359,'Методика оценки'!$E$359,IF('ИД Свод'!E92='Методика оценки'!$H4360,'Методика оценки'!$E$359,'Методика оценки'!$E$360))</f>
        <v>20</v>
      </c>
      <c r="G83" s="182">
        <f>IF('ИД Свод'!F92='Методика оценки'!$H$359,'Методика оценки'!$E$359,IF('ИД Свод'!F92='Методика оценки'!$H4360,'Методика оценки'!$E$359,'Методика оценки'!$E$360))</f>
        <v>20</v>
      </c>
      <c r="H83" s="182">
        <f>IF('ИД Свод'!G92='Методика оценки'!$H$359,'Методика оценки'!$E$359,IF('ИД Свод'!G92='Методика оценки'!$H4360,'Методика оценки'!$E$359,'Методика оценки'!$E$360))</f>
        <v>20</v>
      </c>
      <c r="I83" s="182">
        <f>IF('ИД Свод'!H92='Методика оценки'!$H$359,'Методика оценки'!$E$359,IF('ИД Свод'!H92='Методика оценки'!$H4360,'Методика оценки'!$E$359,'Методика оценки'!$E$360))</f>
        <v>20</v>
      </c>
      <c r="J83" s="182">
        <f>IF('ИД Свод'!I92='Методика оценки'!$H$359,'Методика оценки'!$E$359,IF('ИД Свод'!I92='Методика оценки'!$H4360,'Методика оценки'!$E$359,'Методика оценки'!$E$360))</f>
        <v>20</v>
      </c>
      <c r="K83" s="182">
        <f>IF('ИД Свод'!J92='Методика оценки'!$H$359,'Методика оценки'!$E$359,IF('ИД Свод'!J92='Методика оценки'!$H4360,'Методика оценки'!$E$359,'Методика оценки'!$E$360))</f>
        <v>20</v>
      </c>
      <c r="L83" s="182">
        <f>IF('ИД Свод'!K92='Методика оценки'!$H$359,'Методика оценки'!$E$359,IF('ИД Свод'!K92='Методика оценки'!$H4360,'Методика оценки'!$E$359,'Методика оценки'!$E$360))</f>
        <v>20</v>
      </c>
    </row>
    <row r="84" spans="1:12" hidden="1" outlineLevel="1">
      <c r="A84" s="65"/>
      <c r="B84" s="111" t="str">
        <f>'Методика оценки'!A361</f>
        <v>К6.3.</v>
      </c>
      <c r="C84" s="86" t="str">
        <f>'Методика оценки'!C361</f>
        <v>Наличие  на официальном сайте ДОО сведений о педагогических работниках</v>
      </c>
      <c r="D84" s="123">
        <f>'Методика оценки'!D361</f>
        <v>0.1</v>
      </c>
      <c r="E84" s="118">
        <f>(IF('ИД Свод'!D93='Методика оценки'!$H$362,'Методика оценки'!$E$362,IF('ИД Свод'!D93='Методика оценки'!$H$363,'Методика оценки'!$E$363,'Методика оценки'!$E$362)))*$D$84</f>
        <v>10</v>
      </c>
      <c r="F84" s="118">
        <f>(IF('ИД Свод'!E93='Методика оценки'!$H$362,'Методика оценки'!$E$362,IF('ИД Свод'!E93='Методика оценки'!$H$363,'Методика оценки'!$E$363,'Методика оценки'!$E$362)))*$D$84</f>
        <v>10</v>
      </c>
      <c r="G84" s="118">
        <f>(IF('ИД Свод'!F93='Методика оценки'!$H$362,'Методика оценки'!$E$362,IF('ИД Свод'!F93='Методика оценки'!$H$363,'Методика оценки'!$E$363,'Методика оценки'!$E$362)))*$D$84</f>
        <v>10</v>
      </c>
      <c r="H84" s="118">
        <f>(IF('ИД Свод'!G93='Методика оценки'!$H$362,'Методика оценки'!$E$362,IF('ИД Свод'!G93='Методика оценки'!$H$363,'Методика оценки'!$E$363,'Методика оценки'!$E$362)))*$D$84</f>
        <v>10</v>
      </c>
      <c r="I84" s="118">
        <f>(IF('ИД Свод'!H93='Методика оценки'!$H$362,'Методика оценки'!$E$362,IF('ИД Свод'!H93='Методика оценки'!$H$363,'Методика оценки'!$E$363,'Методика оценки'!$E$362)))*$D$84</f>
        <v>0</v>
      </c>
      <c r="J84" s="118">
        <f>(IF('ИД Свод'!I93='Методика оценки'!$H$362,'Методика оценки'!$E$362,IF('ИД Свод'!I93='Методика оценки'!$H$363,'Методика оценки'!$E$363,'Методика оценки'!$E$362)))*$D$84</f>
        <v>0</v>
      </c>
      <c r="K84" s="118">
        <f>(IF('ИД Свод'!J93='Методика оценки'!$H$362,'Методика оценки'!$E$362,IF('ИД Свод'!J93='Методика оценки'!$H$363,'Методика оценки'!$E$363,'Методика оценки'!$E$362)))*$D$84</f>
        <v>0</v>
      </c>
      <c r="L84" s="118">
        <f>(IF('ИД Свод'!K93='Методика оценки'!$H$362,'Методика оценки'!$E$362,IF('ИД Свод'!K93='Методика оценки'!$H$363,'Методика оценки'!$E$363,'Методика оценки'!$E$362)))*$D$84</f>
        <v>10</v>
      </c>
    </row>
    <row r="85" spans="1:12" hidden="1" outlineLevel="1">
      <c r="A85" s="65"/>
      <c r="B85" s="111" t="str">
        <f>'Методика оценки'!A364</f>
        <v>К6.4.</v>
      </c>
      <c r="C85" s="86" t="str">
        <f>'Методика оценки'!C364</f>
        <v>Наличие на официальном сайте ДОО информации о системе управления ДОО</v>
      </c>
      <c r="D85" s="123">
        <f>'Методика оценки'!D364</f>
        <v>0.1</v>
      </c>
      <c r="E85" s="118">
        <f t="shared" ref="E85:L85" si="8">SUM(E86:E87)*$D$85</f>
        <v>10</v>
      </c>
      <c r="F85" s="118">
        <f t="shared" si="8"/>
        <v>10</v>
      </c>
      <c r="G85" s="118">
        <f t="shared" si="8"/>
        <v>10</v>
      </c>
      <c r="H85" s="118">
        <f t="shared" si="8"/>
        <v>0</v>
      </c>
      <c r="I85" s="118">
        <f t="shared" si="8"/>
        <v>0</v>
      </c>
      <c r="J85" s="118">
        <f t="shared" si="8"/>
        <v>0</v>
      </c>
      <c r="K85" s="118">
        <f t="shared" si="8"/>
        <v>0</v>
      </c>
      <c r="L85" s="118">
        <f t="shared" si="8"/>
        <v>10</v>
      </c>
    </row>
    <row r="86" spans="1:12" hidden="1" outlineLevel="1">
      <c r="A86" s="66"/>
      <c r="B86" s="112" t="str">
        <f>'Методика оценки'!A365</f>
        <v>К6.4.1.</v>
      </c>
      <c r="C86" s="113" t="str">
        <f>'Методика оценки'!K365</f>
        <v>об органах управления</v>
      </c>
      <c r="D86" s="124"/>
      <c r="E86" s="182">
        <f>IF('ИД Свод'!D95='Методика оценки'!$H$366,'Методика оценки'!$E$366,IF('ИД Свод'!D95='Методика оценки'!$H$367,'Методика оценки'!$E$367,'Методика оценки'!$E$366))</f>
        <v>50</v>
      </c>
      <c r="F86" s="182">
        <f>IF('ИД Свод'!E95='Методика оценки'!$H$366,'Методика оценки'!$E$366,IF('ИД Свод'!E95='Методика оценки'!$H$367,'Методика оценки'!$E$367,'Методика оценки'!$E$366))</f>
        <v>50</v>
      </c>
      <c r="G86" s="182">
        <f>IF('ИД Свод'!F95='Методика оценки'!$H$366,'Методика оценки'!$E$366,IF('ИД Свод'!F95='Методика оценки'!$H$367,'Методика оценки'!$E$367,'Методика оценки'!$E$366))</f>
        <v>50</v>
      </c>
      <c r="H86" s="182">
        <f>IF('ИД Свод'!G95='Методика оценки'!$H$366,'Методика оценки'!$E$366,IF('ИД Свод'!G95='Методика оценки'!$H$367,'Методика оценки'!$E$367,'Методика оценки'!$E$366))</f>
        <v>0</v>
      </c>
      <c r="I86" s="182">
        <f>IF('ИД Свод'!H95='Методика оценки'!$H$366,'Методика оценки'!$E$366,IF('ИД Свод'!H95='Методика оценки'!$H$367,'Методика оценки'!$E$367,'Методика оценки'!$E$366))</f>
        <v>0</v>
      </c>
      <c r="J86" s="182">
        <f>IF('ИД Свод'!I95='Методика оценки'!$H$366,'Методика оценки'!$E$366,IF('ИД Свод'!I95='Методика оценки'!$H$367,'Методика оценки'!$E$367,'Методика оценки'!$E$366))</f>
        <v>0</v>
      </c>
      <c r="K86" s="182">
        <f>IF('ИД Свод'!J95='Методика оценки'!$H$366,'Методика оценки'!$E$366,IF('ИД Свод'!J95='Методика оценки'!$H$367,'Методика оценки'!$E$367,'Методика оценки'!$E$366))</f>
        <v>0</v>
      </c>
      <c r="L86" s="182">
        <f>IF('ИД Свод'!K95='Методика оценки'!$H$366,'Методика оценки'!$E$366,IF('ИД Свод'!K95='Методика оценки'!$H$367,'Методика оценки'!$E$367,'Методика оценки'!$E$366))</f>
        <v>50</v>
      </c>
    </row>
    <row r="87" spans="1:12" hidden="1" outlineLevel="1">
      <c r="A87" s="66"/>
      <c r="B87" s="112" t="str">
        <f>'Методика оценки'!A368</f>
        <v>К6.4.2.</v>
      </c>
      <c r="C87" s="113" t="str">
        <f>'Методика оценки'!K368</f>
        <v>о руководителях органов управления</v>
      </c>
      <c r="D87" s="124"/>
      <c r="E87" s="182">
        <f>IF('ИД Свод'!D96='Методика оценки'!$H$369,'Методика оценки'!$E$369,IF('ИД Свод'!D96='Методика оценки'!$H$370,'Методика оценки'!$E$370,'Методика оценки'!$E$369))</f>
        <v>50</v>
      </c>
      <c r="F87" s="182">
        <f>IF('ИД Свод'!E96='Методика оценки'!$H$369,'Методика оценки'!$E$369,IF('ИД Свод'!E96='Методика оценки'!$H$370,'Методика оценки'!$E$370,'Методика оценки'!$E$369))</f>
        <v>50</v>
      </c>
      <c r="G87" s="182">
        <f>IF('ИД Свод'!F96='Методика оценки'!$H$369,'Методика оценки'!$E$369,IF('ИД Свод'!F96='Методика оценки'!$H$370,'Методика оценки'!$E$370,'Методика оценки'!$E$369))</f>
        <v>50</v>
      </c>
      <c r="H87" s="182">
        <f>IF('ИД Свод'!G96='Методика оценки'!$H$369,'Методика оценки'!$E$369,IF('ИД Свод'!G96='Методика оценки'!$H$370,'Методика оценки'!$E$370,'Методика оценки'!$E$369))</f>
        <v>0</v>
      </c>
      <c r="I87" s="182">
        <f>IF('ИД Свод'!H96='Методика оценки'!$H$369,'Методика оценки'!$E$369,IF('ИД Свод'!H96='Методика оценки'!$H$370,'Методика оценки'!$E$370,'Методика оценки'!$E$369))</f>
        <v>0</v>
      </c>
      <c r="J87" s="182">
        <f>IF('ИД Свод'!I96='Методика оценки'!$H$369,'Методика оценки'!$E$369,IF('ИД Свод'!I96='Методика оценки'!$H$370,'Методика оценки'!$E$370,'Методика оценки'!$E$369))</f>
        <v>0</v>
      </c>
      <c r="K87" s="182">
        <f>IF('ИД Свод'!J96='Методика оценки'!$H$369,'Методика оценки'!$E$369,IF('ИД Свод'!J96='Методика оценки'!$H$370,'Методика оценки'!$E$370,'Методика оценки'!$E$369))</f>
        <v>0</v>
      </c>
      <c r="L87" s="182">
        <f>IF('ИД Свод'!K96='Методика оценки'!$H$369,'Методика оценки'!$E$369,IF('ИД Свод'!K96='Методика оценки'!$H$370,'Методика оценки'!$E$370,'Методика оценки'!$E$369))</f>
        <v>50</v>
      </c>
    </row>
    <row r="88" spans="1:12" hidden="1" outlineLevel="1">
      <c r="A88" s="65"/>
      <c r="B88" s="111" t="str">
        <f>'Методика оценки'!A371</f>
        <v>К6.5.</v>
      </c>
      <c r="C88" s="86" t="str">
        <f>'Методика оценки'!C371</f>
        <v>Наличие на официальном сайте отчета о результатах самообследования ДОО</v>
      </c>
      <c r="D88" s="123">
        <f>'Методика оценки'!D371</f>
        <v>0.1</v>
      </c>
      <c r="E88" s="118">
        <f>(IF('ИД Свод'!D97='Методика оценки'!$H$372,'Методика оценки'!$E4372,IF('ИД Свод'!D97='Методика оценки'!$H$373,'Методика оценки'!$E$373,'Методика оценки'!$E$372)))*$D$88</f>
        <v>0</v>
      </c>
      <c r="F88" s="118">
        <f>(IF('ИД Свод'!E97='Методика оценки'!$H$372,'Методика оценки'!$E4372,IF('ИД Свод'!E97='Методика оценки'!$H$373,'Методика оценки'!$E$373,'Методика оценки'!$E$372)))*$D$88</f>
        <v>0</v>
      </c>
      <c r="G88" s="118">
        <f>(IF('ИД Свод'!F97='Методика оценки'!$H$372,'Методика оценки'!$E4372,IF('ИД Свод'!F97='Методика оценки'!$H$373,'Методика оценки'!$E$373,'Методика оценки'!$E$372)))*$D$88</f>
        <v>0</v>
      </c>
      <c r="H88" s="118">
        <f>(IF('ИД Свод'!G97='Методика оценки'!$H$372,'Методика оценки'!$E4372,IF('ИД Свод'!G97='Методика оценки'!$H$373,'Методика оценки'!$E$373,'Методика оценки'!$E$372)))*$D$88</f>
        <v>0</v>
      </c>
      <c r="I88" s="118">
        <f>(IF('ИД Свод'!H97='Методика оценки'!$H$372,'Методика оценки'!$E4372,IF('ИД Свод'!H97='Методика оценки'!$H$373,'Методика оценки'!$E$373,'Методика оценки'!$E$372)))*$D$88</f>
        <v>0</v>
      </c>
      <c r="J88" s="118">
        <f>(IF('ИД Свод'!I97='Методика оценки'!$H$372,'Методика оценки'!$E4372,IF('ИД Свод'!I97='Методика оценки'!$H$373,'Методика оценки'!$E$373,'Методика оценки'!$E$372)))*$D$88</f>
        <v>0</v>
      </c>
      <c r="K88" s="118">
        <f>(IF('ИД Свод'!J97='Методика оценки'!$H$372,'Методика оценки'!$E4372,IF('ИД Свод'!J97='Методика оценки'!$H$373,'Методика оценки'!$E$373,'Методика оценки'!$E$372)))*$D$88</f>
        <v>0</v>
      </c>
      <c r="L88" s="118">
        <f>(IF('ИД Свод'!K97='Методика оценки'!$H$372,'Методика оценки'!$E4372,IF('ИД Свод'!K97='Методика оценки'!$H$373,'Методика оценки'!$E$373,'Методика оценки'!$E$372)))*$D$88</f>
        <v>0</v>
      </c>
    </row>
    <row r="89" spans="1:12" ht="30" hidden="1" outlineLevel="1">
      <c r="A89" s="65"/>
      <c r="B89" s="111" t="str">
        <f>'Методика оценки'!A374</f>
        <v>К6.6.</v>
      </c>
      <c r="C89" s="86" t="str">
        <f>'Методика оценки'!C374</f>
        <v>Наличие на официальном сайте информации о материально-техническом обеспечении образовательной деятельности в ДОО.</v>
      </c>
      <c r="D89" s="123">
        <f>'Методика оценки'!D374</f>
        <v>0.1</v>
      </c>
      <c r="E89" s="118">
        <f>(IF('ИД Свод'!D98='Методика оценки'!$H$375,'Методика оценки'!$E$375,IF('ИД Свод'!D98='Методика оценки'!$H$376,'Методика оценки'!$E$376,'Методика оценки'!$E4375)))*$D$89</f>
        <v>0</v>
      </c>
      <c r="F89" s="118">
        <f>(IF('ИД Свод'!E98='Методика оценки'!$H$375,'Методика оценки'!$E$375,IF('ИД Свод'!E98='Методика оценки'!$H$376,'Методика оценки'!$E$376,'Методика оценки'!$E4375)))*$D$89</f>
        <v>0</v>
      </c>
      <c r="G89" s="118">
        <f>(IF('ИД Свод'!F98='Методика оценки'!$H$375,'Методика оценки'!$E$375,IF('ИД Свод'!F98='Методика оценки'!$H$376,'Методика оценки'!$E$376,'Методика оценки'!$E4375)))*$D$89</f>
        <v>0</v>
      </c>
      <c r="H89" s="118">
        <f>(IF('ИД Свод'!G98='Методика оценки'!$H$375,'Методика оценки'!$E$375,IF('ИД Свод'!G98='Методика оценки'!$H$376,'Методика оценки'!$E$376,'Методика оценки'!$E4375)))*$D$89</f>
        <v>0</v>
      </c>
      <c r="I89" s="118">
        <f>(IF('ИД Свод'!H98='Методика оценки'!$H$375,'Методика оценки'!$E$375,IF('ИД Свод'!H98='Методика оценки'!$H$376,'Методика оценки'!$E$376,'Методика оценки'!$E4375)))*$D$89</f>
        <v>0</v>
      </c>
      <c r="J89" s="118">
        <f>(IF('ИД Свод'!I98='Методика оценки'!$H$375,'Методика оценки'!$E$375,IF('ИД Свод'!I98='Методика оценки'!$H$376,'Методика оценки'!$E$376,'Методика оценки'!$E4375)))*$D$89</f>
        <v>0</v>
      </c>
      <c r="K89" s="118">
        <f>(IF('ИД Свод'!J98='Методика оценки'!$H$375,'Методика оценки'!$E$375,IF('ИД Свод'!J98='Методика оценки'!$H$376,'Методика оценки'!$E$376,'Методика оценки'!$E4375)))*$D$89</f>
        <v>0</v>
      </c>
      <c r="L89" s="118">
        <f>(IF('ИД Свод'!K98='Методика оценки'!$H$375,'Методика оценки'!$E$375,IF('ИД Свод'!K98='Методика оценки'!$H$376,'Методика оценки'!$E$376,'Методика оценки'!$E4375)))*$D$89</f>
        <v>0</v>
      </c>
    </row>
    <row r="90" spans="1:12" ht="30" hidden="1" outlineLevel="1">
      <c r="A90" s="65"/>
      <c r="B90" s="111" t="str">
        <f>'Методика оценки'!A377</f>
        <v>К6.7.</v>
      </c>
      <c r="C90" s="86" t="str">
        <f>'Методика оценки'!C377</f>
        <v>Наличие на официальном сайте ДОО данных об образовательной программе и методических материалах.</v>
      </c>
      <c r="D90" s="123">
        <f>'Методика оценки'!D377</f>
        <v>0.1</v>
      </c>
      <c r="E90" s="118">
        <f t="shared" ref="E90:L90" si="9">SUM(E91:E93)*$D$90</f>
        <v>3.33</v>
      </c>
      <c r="F90" s="118">
        <f t="shared" si="9"/>
        <v>3.33</v>
      </c>
      <c r="G90" s="118">
        <f t="shared" si="9"/>
        <v>3.33</v>
      </c>
      <c r="H90" s="118">
        <f t="shared" si="9"/>
        <v>3.33</v>
      </c>
      <c r="I90" s="118">
        <f t="shared" si="9"/>
        <v>0</v>
      </c>
      <c r="J90" s="118">
        <f t="shared" si="9"/>
        <v>9.99</v>
      </c>
      <c r="K90" s="118">
        <f t="shared" si="9"/>
        <v>0</v>
      </c>
      <c r="L90" s="118">
        <f t="shared" si="9"/>
        <v>9.99</v>
      </c>
    </row>
    <row r="91" spans="1:12" hidden="1" outlineLevel="1">
      <c r="A91" s="66"/>
      <c r="B91" s="112" t="str">
        <f>'Методика оценки'!A378</f>
        <v>К6.7.1.</v>
      </c>
      <c r="C91" s="113" t="str">
        <f>'Методика оценки'!K378</f>
        <v>образовательную программу ДОО</v>
      </c>
      <c r="D91" s="124"/>
      <c r="E91" s="182">
        <f>IF('ИД Свод'!D100='Методика оценки'!$H$379,'Методика оценки'!$E$379,IF('ИД Свод'!D100='Методика оценки'!$H$380,'Методика оценки'!$E$380,'Методика оценки'!$E$379))</f>
        <v>0</v>
      </c>
      <c r="F91" s="182">
        <f>IF('ИД Свод'!E100='Методика оценки'!$H$379,'Методика оценки'!$E$379,IF('ИД Свод'!E100='Методика оценки'!$H$380,'Методика оценки'!$E$380,'Методика оценки'!$E$379))</f>
        <v>0</v>
      </c>
      <c r="G91" s="182">
        <f>IF('ИД Свод'!F100='Методика оценки'!$H$379,'Методика оценки'!$E$379,IF('ИД Свод'!F100='Методика оценки'!$H$380,'Методика оценки'!$E$380,'Методика оценки'!$E$379))</f>
        <v>0</v>
      </c>
      <c r="H91" s="182">
        <f>IF('ИД Свод'!G100='Методика оценки'!$H$379,'Методика оценки'!$E$379,IF('ИД Свод'!G100='Методика оценки'!$H$380,'Методика оценки'!$E$380,'Методика оценки'!$E$379))</f>
        <v>0</v>
      </c>
      <c r="I91" s="182">
        <f>IF('ИД Свод'!H100='Методика оценки'!$H$379,'Методика оценки'!$E$379,IF('ИД Свод'!H100='Методика оценки'!$H$380,'Методика оценки'!$E$380,'Методика оценки'!$E$379))</f>
        <v>0</v>
      </c>
      <c r="J91" s="182">
        <f>IF('ИД Свод'!I100='Методика оценки'!$H$379,'Методика оценки'!$E$379,IF('ИД Свод'!I100='Методика оценки'!$H$380,'Методика оценки'!$E$380,'Методика оценки'!$E$379))</f>
        <v>33.299999999999997</v>
      </c>
      <c r="K91" s="182">
        <f>IF('ИД Свод'!J100='Методика оценки'!$H$379,'Методика оценки'!$E$379,IF('ИД Свод'!J100='Методика оценки'!$H$380,'Методика оценки'!$E$380,'Методика оценки'!$E$379))</f>
        <v>0</v>
      </c>
      <c r="L91" s="182">
        <f>IF('ИД Свод'!K100='Методика оценки'!$H$379,'Методика оценки'!$E$379,IF('ИД Свод'!K100='Методика оценки'!$H$380,'Методика оценки'!$E$380,'Методика оценки'!$E$379))</f>
        <v>33.299999999999997</v>
      </c>
    </row>
    <row r="92" spans="1:12" hidden="1" outlineLevel="1">
      <c r="A92" s="66"/>
      <c r="B92" s="112" t="str">
        <f>'Методика оценки'!A381</f>
        <v>К6.7.2.</v>
      </c>
      <c r="C92" s="113" t="str">
        <f>'Методика оценки'!K381</f>
        <v>календарный учебный график ДОО</v>
      </c>
      <c r="D92" s="124"/>
      <c r="E92" s="182">
        <f>IF('ИД Свод'!D101='Методика оценки'!$H$382,'Методика оценки'!$E$382,IF('ИД Свод'!D101='Методика оценки'!$H$383,'Методика оценки'!$E$383,'Методика оценки'!$E$382))</f>
        <v>33.299999999999997</v>
      </c>
      <c r="F92" s="182">
        <f>IF('ИД Свод'!E101='Методика оценки'!$H$382,'Методика оценки'!$E$382,IF('ИД Свод'!E101='Методика оценки'!$H$383,'Методика оценки'!$E$383,'Методика оценки'!$E$382))</f>
        <v>33.299999999999997</v>
      </c>
      <c r="G92" s="182">
        <f>IF('ИД Свод'!F101='Методика оценки'!$H$382,'Методика оценки'!$E$382,IF('ИД Свод'!F101='Методика оценки'!$H$383,'Методика оценки'!$E$383,'Методика оценки'!$E$382))</f>
        <v>33.299999999999997</v>
      </c>
      <c r="H92" s="182">
        <f>IF('ИД Свод'!G101='Методика оценки'!$H$382,'Методика оценки'!$E$382,IF('ИД Свод'!G101='Методика оценки'!$H$383,'Методика оценки'!$E$383,'Методика оценки'!$E$382))</f>
        <v>0</v>
      </c>
      <c r="I92" s="182">
        <f>IF('ИД Свод'!H101='Методика оценки'!$H$382,'Методика оценки'!$E$382,IF('ИД Свод'!H101='Методика оценки'!$H$383,'Методика оценки'!$E$383,'Методика оценки'!$E$382))</f>
        <v>0</v>
      </c>
      <c r="J92" s="182">
        <f>IF('ИД Свод'!I101='Методика оценки'!$H$382,'Методика оценки'!$E$382,IF('ИД Свод'!I101='Методика оценки'!$H$383,'Методика оценки'!$E$383,'Методика оценки'!$E$382))</f>
        <v>33.299999999999997</v>
      </c>
      <c r="K92" s="182">
        <f>IF('ИД Свод'!J101='Методика оценки'!$H$382,'Методика оценки'!$E$382,IF('ИД Свод'!J101='Методика оценки'!$H$383,'Методика оценки'!$E$383,'Методика оценки'!$E$382))</f>
        <v>0</v>
      </c>
      <c r="L92" s="182">
        <f>IF('ИД Свод'!K101='Методика оценки'!$H$382,'Методика оценки'!$E$382,IF('ИД Свод'!K101='Методика оценки'!$H$383,'Методика оценки'!$E$383,'Методика оценки'!$E$382))</f>
        <v>33.299999999999997</v>
      </c>
    </row>
    <row r="93" spans="1:12" hidden="1" outlineLevel="1">
      <c r="A93" s="66"/>
      <c r="B93" s="112" t="str">
        <f>'Методика оценки'!A384</f>
        <v>К6.7.3.</v>
      </c>
      <c r="C93" s="113" t="str">
        <f>'Методика оценки'!K384</f>
        <v>методические материалы ДОО</v>
      </c>
      <c r="D93" s="124"/>
      <c r="E93" s="182">
        <f>IF('ИД Свод'!D102='Методика оценки'!$H$385,'Методика оценки'!$E$385,IF('ИД Свод'!D102='Методика оценки'!$H$386,'Методика оценки'!$E$386,'Методика оценки'!$E$385))</f>
        <v>0</v>
      </c>
      <c r="F93" s="182">
        <f>IF('ИД Свод'!E102='Методика оценки'!$H$385,'Методика оценки'!$E$385,IF('ИД Свод'!E102='Методика оценки'!$H$386,'Методика оценки'!$E$386,'Методика оценки'!$E$385))</f>
        <v>0</v>
      </c>
      <c r="G93" s="182">
        <f>IF('ИД Свод'!F102='Методика оценки'!$H$385,'Методика оценки'!$E$385,IF('ИД Свод'!F102='Методика оценки'!$H$386,'Методика оценки'!$E$386,'Методика оценки'!$E$385))</f>
        <v>0</v>
      </c>
      <c r="H93" s="182">
        <f>IF('ИД Свод'!G102='Методика оценки'!$H$385,'Методика оценки'!$E$385,IF('ИД Свод'!G102='Методика оценки'!$H$386,'Методика оценки'!$E$386,'Методика оценки'!$E$385))</f>
        <v>33.299999999999997</v>
      </c>
      <c r="I93" s="182">
        <f>IF('ИД Свод'!H102='Методика оценки'!$H$385,'Методика оценки'!$E$385,IF('ИД Свод'!H102='Методика оценки'!$H$386,'Методика оценки'!$E$386,'Методика оценки'!$E$385))</f>
        <v>0</v>
      </c>
      <c r="J93" s="182">
        <f>IF('ИД Свод'!I102='Методика оценки'!$H$385,'Методика оценки'!$E$385,IF('ИД Свод'!I102='Методика оценки'!$H$386,'Методика оценки'!$E$386,'Методика оценки'!$E$385))</f>
        <v>33.299999999999997</v>
      </c>
      <c r="K93" s="182">
        <f>IF('ИД Свод'!J102='Методика оценки'!$H$385,'Методика оценки'!$E$385,IF('ИД Свод'!J102='Методика оценки'!$H$386,'Методика оценки'!$E$386,'Методика оценки'!$E$385))</f>
        <v>0</v>
      </c>
      <c r="L93" s="182">
        <f>IF('ИД Свод'!K102='Методика оценки'!$H$385,'Методика оценки'!$E$385,IF('ИД Свод'!K102='Методика оценки'!$H$386,'Методика оценки'!$E$386,'Методика оценки'!$E$385))</f>
        <v>33.299999999999997</v>
      </c>
    </row>
    <row r="94" spans="1:12" ht="30" hidden="1" outlineLevel="1">
      <c r="A94" s="65"/>
      <c r="B94" s="111" t="str">
        <f>'Методика оценки'!A387</f>
        <v>К6.8.</v>
      </c>
      <c r="C94" s="86" t="str">
        <f>'Методика оценки'!C387</f>
        <v>Наличие на официальном сайте информации о предписаниях надзорных органов, отчетов об исполнении таких предписаний.</v>
      </c>
      <c r="D94" s="123">
        <f>'Методика оценки'!D387</f>
        <v>0.1</v>
      </c>
      <c r="E94" s="118">
        <f>(IF('ИД Свод'!D103='Методика оценки'!$H$388,'Методика оценки'!$E$388,IF('ИД Свод'!D103='Методика оценки'!$H$389,'Методика оценки'!$E$389,'Методика оценки'!$E$388)))*$D$94</f>
        <v>0</v>
      </c>
      <c r="F94" s="118">
        <f>(IF('ИД Свод'!E103='Методика оценки'!$H$388,'Методика оценки'!$E$388,IF('ИД Свод'!E103='Методика оценки'!$H$389,'Методика оценки'!$E$389,'Методика оценки'!$E$388)))*$D$94</f>
        <v>0</v>
      </c>
      <c r="G94" s="118">
        <f>(IF('ИД Свод'!F103='Методика оценки'!$H$388,'Методика оценки'!$E$388,IF('ИД Свод'!F103='Методика оценки'!$H$389,'Методика оценки'!$E$389,'Методика оценки'!$E$388)))*$D$94</f>
        <v>0</v>
      </c>
      <c r="H94" s="118">
        <f>(IF('ИД Свод'!G103='Методика оценки'!$H$388,'Методика оценки'!$E$388,IF('ИД Свод'!G103='Методика оценки'!$H$389,'Методика оценки'!$E$389,'Методика оценки'!$E$388)))*$D$94</f>
        <v>0</v>
      </c>
      <c r="I94" s="118">
        <f>(IF('ИД Свод'!H103='Методика оценки'!$H$388,'Методика оценки'!$E$388,IF('ИД Свод'!H103='Методика оценки'!$H$389,'Методика оценки'!$E$389,'Методика оценки'!$E$388)))*$D$94</f>
        <v>0</v>
      </c>
      <c r="J94" s="118">
        <f>(IF('ИД Свод'!I103='Методика оценки'!$H$388,'Методика оценки'!$E$388,IF('ИД Свод'!I103='Методика оценки'!$H$389,'Методика оценки'!$E$389,'Методика оценки'!$E$388)))*$D$94</f>
        <v>0</v>
      </c>
      <c r="K94" s="118">
        <f>(IF('ИД Свод'!J103='Методика оценки'!$H$388,'Методика оценки'!$E$388,IF('ИД Свод'!J103='Методика оценки'!$H$389,'Методика оценки'!$E$389,'Методика оценки'!$E$388)))*$D$94</f>
        <v>0</v>
      </c>
      <c r="L94" s="118">
        <f>(IF('ИД Свод'!K103='Методика оценки'!$H$388,'Методика оценки'!$E$388,IF('ИД Свод'!K103='Методика оценки'!$H$389,'Методика оценки'!$E$389,'Методика оценки'!$E$388)))*$D$94</f>
        <v>0</v>
      </c>
    </row>
    <row r="95" spans="1:12" ht="30" hidden="1" outlineLevel="1">
      <c r="A95" s="65"/>
      <c r="B95" s="111" t="str">
        <f>'Методика оценки'!A390</f>
        <v>К6.9.</v>
      </c>
      <c r="C95" s="86" t="str">
        <f>'Методика оценки'!C390</f>
        <v>Наличие на официальном сайте ДОО электронной формы обратной связи (для отправки жалоб, предложений и пр.)</v>
      </c>
      <c r="D95" s="123">
        <f>'Методика оценки'!D390</f>
        <v>0.1</v>
      </c>
      <c r="E95" s="118">
        <f>(IF('ИД Свод'!D104='Методика оценки'!$H$391,'Методика оценки'!$E$391,IF('ИД Свод'!D104='Методика оценки'!$H$392,'Методика оценки'!$E$392,'Методика оценки'!$E$391)))*$D$95</f>
        <v>10</v>
      </c>
      <c r="F95" s="118">
        <f>(IF('ИД Свод'!E104='Методика оценки'!$H$391,'Методика оценки'!$E$391,IF('ИД Свод'!E104='Методика оценки'!$H$392,'Методика оценки'!$E$392,'Методика оценки'!$E$391)))*$D$95</f>
        <v>10</v>
      </c>
      <c r="G95" s="118">
        <f>(IF('ИД Свод'!F104='Методика оценки'!$H$391,'Методика оценки'!$E$391,IF('ИД Свод'!F104='Методика оценки'!$H$392,'Методика оценки'!$E$392,'Методика оценки'!$E$391)))*$D$95</f>
        <v>10</v>
      </c>
      <c r="H95" s="118">
        <f>(IF('ИД Свод'!G104='Методика оценки'!$H$391,'Методика оценки'!$E$391,IF('ИД Свод'!G104='Методика оценки'!$H$392,'Методика оценки'!$E$392,'Методика оценки'!$E$391)))*$D$95</f>
        <v>10</v>
      </c>
      <c r="I95" s="118">
        <f>(IF('ИД Свод'!H104='Методика оценки'!$H$391,'Методика оценки'!$E$391,IF('ИД Свод'!H104='Методика оценки'!$H$392,'Методика оценки'!$E$392,'Методика оценки'!$E$391)))*$D$95</f>
        <v>0</v>
      </c>
      <c r="J95" s="118">
        <f>(IF('ИД Свод'!I104='Методика оценки'!$H$391,'Методика оценки'!$E$391,IF('ИД Свод'!I104='Методика оценки'!$H$392,'Методика оценки'!$E$392,'Методика оценки'!$E$391)))*$D$95</f>
        <v>10</v>
      </c>
      <c r="K95" s="118">
        <f>(IF('ИД Свод'!J104='Методика оценки'!$H$391,'Методика оценки'!$E$391,IF('ИД Свод'!J104='Методика оценки'!$H$392,'Методика оценки'!$E$392,'Методика оценки'!$E$391)))*$D$95</f>
        <v>0</v>
      </c>
      <c r="L95" s="118">
        <f>(IF('ИД Свод'!K104='Методика оценки'!$H$391,'Методика оценки'!$E$391,IF('ИД Свод'!K104='Методика оценки'!$H$392,'Методика оценки'!$E$392,'Методика оценки'!$E$391)))*$D$95</f>
        <v>10</v>
      </c>
    </row>
    <row r="96" spans="1:12" hidden="1" outlineLevel="1">
      <c r="A96" s="65"/>
      <c r="B96" s="111" t="str">
        <f>'Методика оценки'!A393</f>
        <v>К6.10.</v>
      </c>
      <c r="C96" s="86" t="str">
        <f>'Методика оценки'!C393</f>
        <v xml:space="preserve">Наличие в открытом доступе ежегодного публичного доклада ДОО </v>
      </c>
      <c r="D96" s="123">
        <f>'Методика оценки'!D393</f>
        <v>0.1</v>
      </c>
      <c r="E96" s="118">
        <f>(IF('ИД Свод'!D105='Методика оценки'!$H$394,'Методика оценки'!$E$394,IF('ИД Свод'!D105='Методика оценки'!$H$395,'Методика оценки'!$E$395,'Методика оценки'!$E$394)))*$D$96</f>
        <v>0</v>
      </c>
      <c r="F96" s="118">
        <f>(IF('ИД Свод'!E105='Методика оценки'!$H$394,'Методика оценки'!$E$394,IF('ИД Свод'!E105='Методика оценки'!$H$395,'Методика оценки'!$E$395,'Методика оценки'!$E$394)))*$D$96</f>
        <v>0</v>
      </c>
      <c r="G96" s="118">
        <f>(IF('ИД Свод'!F105='Методика оценки'!$H$394,'Методика оценки'!$E$394,IF('ИД Свод'!F105='Методика оценки'!$H$395,'Методика оценки'!$E$395,'Методика оценки'!$E$394)))*$D$96</f>
        <v>0</v>
      </c>
      <c r="H96" s="118">
        <f>(IF('ИД Свод'!G105='Методика оценки'!$H$394,'Методика оценки'!$E$394,IF('ИД Свод'!G105='Методика оценки'!$H$395,'Методика оценки'!$E$395,'Методика оценки'!$E$394)))*$D$96</f>
        <v>0</v>
      </c>
      <c r="I96" s="118">
        <f>(IF('ИД Свод'!H105='Методика оценки'!$H$394,'Методика оценки'!$E$394,IF('ИД Свод'!H105='Методика оценки'!$H$395,'Методика оценки'!$E$395,'Методика оценки'!$E$394)))*$D$96</f>
        <v>0</v>
      </c>
      <c r="J96" s="118">
        <f>(IF('ИД Свод'!I105='Методика оценки'!$H$394,'Методика оценки'!$E$394,IF('ИД Свод'!I105='Методика оценки'!$H$395,'Методика оценки'!$E$395,'Методика оценки'!$E$394)))*$D$96</f>
        <v>10</v>
      </c>
      <c r="K96" s="118">
        <f>(IF('ИД Свод'!J105='Методика оценки'!$H$394,'Методика оценки'!$E$394,IF('ИД Свод'!J105='Методика оценки'!$H$395,'Методика оценки'!$E$395,'Методика оценки'!$E$394)))*$D$96</f>
        <v>0</v>
      </c>
      <c r="L96" s="118">
        <f>(IF('ИД Свод'!K105='Методика оценки'!$H$394,'Методика оценки'!$E$394,IF('ИД Свод'!K105='Методика оценки'!$H$395,'Методика оценки'!$E$395,'Методика оценки'!$E$394)))*$D$96</f>
        <v>10</v>
      </c>
    </row>
    <row r="97" spans="1:12" hidden="1" outlineLevel="1">
      <c r="A97" s="65"/>
      <c r="B97" s="111" t="str">
        <f>'Методика оценки'!A396</f>
        <v>К6.11.</v>
      </c>
      <c r="C97" s="86" t="str">
        <f>'Методика оценки'!C396</f>
        <v>Количество используемых дополнительных форм информирования родителей</v>
      </c>
      <c r="D97" s="123">
        <f>'Методика оценки'!D396</f>
        <v>0.1</v>
      </c>
      <c r="E97" s="118">
        <f>(IF('ИД Свод'!D106&lt;='Методика оценки'!$J$397,'Методика оценки'!$E$397,IF('Методика оценки'!$H$398&lt;='ИД Свод'!D106&lt;='Методика оценки'!$J$398,'Методика оценки'!$E$398,IF('ИД Свод'!D106&gt;='Методика оценки'!$H$399,'Методика оценки'!$E$399,'Методика оценки'!$E$398))))*$D$97</f>
        <v>10</v>
      </c>
      <c r="F97" s="118">
        <f>(IF('ИД Свод'!E106&lt;='Методика оценки'!$J$397,'Методика оценки'!$E$397,IF('Методика оценки'!$H$398&lt;='ИД Свод'!E106&lt;='Методика оценки'!$J$398,'Методика оценки'!$E$398,IF('ИД Свод'!E106&gt;='Методика оценки'!$H$399,'Методика оценки'!$E$399,'Методика оценки'!$E$398))))*$D$97</f>
        <v>10</v>
      </c>
      <c r="G97" s="118">
        <f>(IF('ИД Свод'!F106&lt;='Методика оценки'!$J$397,'Методика оценки'!$E$397,IF('Методика оценки'!$H$398&lt;='ИД Свод'!F106&lt;='Методика оценки'!$J$398,'Методика оценки'!$E$398,IF('ИД Свод'!F106&gt;='Методика оценки'!$H$399,'Методика оценки'!$E$399,'Методика оценки'!$E$398))))*$D$97</f>
        <v>10</v>
      </c>
      <c r="H97" s="118">
        <f>(IF('ИД Свод'!G106&lt;='Методика оценки'!$J$397,'Методика оценки'!$E$397,IF('Методика оценки'!$H$398&lt;='ИД Свод'!G106&lt;='Методика оценки'!$J$398,'Методика оценки'!$E$398,IF('ИД Свод'!G106&gt;='Методика оценки'!$H$399,'Методика оценки'!$E$399,'Методика оценки'!$E$398))))*$D$97</f>
        <v>10</v>
      </c>
      <c r="I97" s="118">
        <f>(IF('ИД Свод'!H106&lt;='Методика оценки'!$J$397,'Методика оценки'!$E$397,IF('Методика оценки'!$H$398&lt;='ИД Свод'!H106&lt;='Методика оценки'!$J$398,'Методика оценки'!$E$398,IF('ИД Свод'!H106&gt;='Методика оценки'!$H$399,'Методика оценки'!$E$399,'Методика оценки'!$E$398))))*$D$97</f>
        <v>0</v>
      </c>
      <c r="J97" s="118">
        <f>(IF('ИД Свод'!I106&lt;='Методика оценки'!$J$397,'Методика оценки'!$E$397,IF('Методика оценки'!$H$398&lt;='ИД Свод'!I106&lt;='Методика оценки'!$J$398,'Методика оценки'!$E$398,IF('ИД Свод'!I106&gt;='Методика оценки'!$H$399,'Методика оценки'!$E$399,'Методика оценки'!$E$398))))*$D$97</f>
        <v>10</v>
      </c>
      <c r="K97" s="118">
        <f>(IF('ИД Свод'!J106&lt;='Методика оценки'!$J$397,'Методика оценки'!$E$397,IF('Методика оценки'!$H$398&lt;='ИД Свод'!J106&lt;='Методика оценки'!$J$398,'Методика оценки'!$E$398,IF('ИД Свод'!J106&gt;='Методика оценки'!$H$399,'Методика оценки'!$E$399,'Методика оценки'!$E$398))))*$D$97</f>
        <v>10</v>
      </c>
      <c r="L97" s="118">
        <f>(IF('ИД Свод'!K106&lt;='Методика оценки'!$J$397,'Методика оценки'!$E$397,IF('Методика оценки'!$H$398&lt;='ИД Свод'!K106&lt;='Методика оценки'!$J$398,'Методика оценки'!$E$398,IF('ИД Свод'!K106&gt;='Методика оценки'!$H$399,'Методика оценки'!$E$399,'Методика оценки'!$E$398))))*$D$97</f>
        <v>10</v>
      </c>
    </row>
    <row r="98" spans="1:12" collapsed="1">
      <c r="A98" s="64"/>
      <c r="B98" s="106" t="str">
        <f>'Методика оценки'!A405</f>
        <v>К7</v>
      </c>
      <c r="C98" s="106" t="str">
        <f>'Методика оценки'!B405</f>
        <v>Группа критериев 7. Качество управления учреждением</v>
      </c>
      <c r="D98" s="122">
        <f>'Методика оценки'!D405</f>
        <v>0.1</v>
      </c>
      <c r="E98" s="178">
        <f t="shared" ref="E98:L98" si="10">SUM(E99:E110)*$D$98</f>
        <v>5.3000000000000007</v>
      </c>
      <c r="F98" s="178">
        <f t="shared" si="10"/>
        <v>5.4</v>
      </c>
      <c r="G98" s="178">
        <f t="shared" si="10"/>
        <v>5.4</v>
      </c>
      <c r="H98" s="178">
        <f t="shared" si="10"/>
        <v>7.9</v>
      </c>
      <c r="I98" s="178">
        <f t="shared" si="10"/>
        <v>4.4000000000000004</v>
      </c>
      <c r="J98" s="178">
        <f t="shared" si="10"/>
        <v>4</v>
      </c>
      <c r="K98" s="178">
        <f t="shared" si="10"/>
        <v>4</v>
      </c>
      <c r="L98" s="178">
        <f t="shared" si="10"/>
        <v>5.4</v>
      </c>
    </row>
    <row r="99" spans="1:12" ht="30" hidden="1" outlineLevel="1">
      <c r="A99" s="65"/>
      <c r="B99" s="111" t="str">
        <f>'Методика оценки'!A406</f>
        <v>К7.1.</v>
      </c>
      <c r="C99" s="86" t="str">
        <f>'Методика оценки'!C406</f>
        <v>Наличие функционирующего в ДОО коллегиального органа управления с участием общественности</v>
      </c>
      <c r="D99" s="123">
        <f>'Методика оценки'!D406</f>
        <v>0.1</v>
      </c>
      <c r="E99" s="84">
        <f>(IF('ИД Свод'!D107='Методика оценки'!$H$407,'Методика оценки'!$E$407,IF('ИД Свод'!D107='Методика оценки'!$H$408,'Методика оценки'!$E$408,'Методика оценки'!$E$407)))*$D$99</f>
        <v>10</v>
      </c>
      <c r="F99" s="84">
        <f>(IF('ИД Свод'!E107='Методика оценки'!$H$407,'Методика оценки'!$E$407,IF('ИД Свод'!E107='Методика оценки'!$H$408,'Методика оценки'!$E$408,'Методика оценки'!$E$407)))*$D$99</f>
        <v>10</v>
      </c>
      <c r="G99" s="84">
        <f>(IF('ИД Свод'!F107='Методика оценки'!$H$407,'Методика оценки'!$E$407,IF('ИД Свод'!F107='Методика оценки'!$H$408,'Методика оценки'!$E$408,'Методика оценки'!$E$407)))*$D$99</f>
        <v>10</v>
      </c>
      <c r="H99" s="84">
        <f>(IF('ИД Свод'!G107='Методика оценки'!$H$407,'Методика оценки'!$E$407,IF('ИД Свод'!G107='Методика оценки'!$H$408,'Методика оценки'!$E$408,'Методика оценки'!$E$407)))*$D$99</f>
        <v>10</v>
      </c>
      <c r="I99" s="84">
        <f>(IF('ИД Свод'!H107='Методика оценки'!$H$407,'Методика оценки'!$E$407,IF('ИД Свод'!H107='Методика оценки'!$H$408,'Методика оценки'!$E$408,'Методика оценки'!$E$407)))*$D$99</f>
        <v>0</v>
      </c>
      <c r="J99" s="84">
        <f>(IF('ИД Свод'!I107='Методика оценки'!$H$407,'Методика оценки'!$E$407,IF('ИД Свод'!I107='Методика оценки'!$H$408,'Методика оценки'!$E$408,'Методика оценки'!$E$407)))*$D$99</f>
        <v>0</v>
      </c>
      <c r="K99" s="84">
        <f>(IF('ИД Свод'!J107='Методика оценки'!$H$407,'Методика оценки'!$E$407,IF('ИД Свод'!J107='Методика оценки'!$H$408,'Методика оценки'!$E$408,'Методика оценки'!$E$407)))*$D$99</f>
        <v>0</v>
      </c>
      <c r="L99" s="84">
        <f>(IF('ИД Свод'!K107='Методика оценки'!$H$407,'Методика оценки'!$E$407,IF('ИД Свод'!K107='Методика оценки'!$H$408,'Методика оценки'!$E$408,'Методика оценки'!$E$407)))*$D$99</f>
        <v>10</v>
      </c>
    </row>
    <row r="100" spans="1:12" hidden="1" outlineLevel="1">
      <c r="A100" s="65"/>
      <c r="B100" s="111" t="str">
        <f>'Методика оценки'!A409</f>
        <v>К7.2.</v>
      </c>
      <c r="C100" s="86" t="str">
        <f>'Методика оценки'!C409</f>
        <v>Наличие системы самообследования ДОО</v>
      </c>
      <c r="D100" s="123">
        <f>'Методика оценки'!D409</f>
        <v>0.1</v>
      </c>
      <c r="E100" s="84">
        <f>(IF('ИД Свод'!D108='Методика оценки'!$H$410,'Методика оценки'!$E$410,IF('ИД Свод'!D108='Методика оценки'!$H$411,'Методика оценки'!$E$411,'Методика оценки'!$E$410)))*$D$100</f>
        <v>0</v>
      </c>
      <c r="F100" s="84">
        <f>(IF('ИД Свод'!E108='Методика оценки'!$H$410,'Методика оценки'!$E$410,IF('ИД Свод'!E108='Методика оценки'!$H$411,'Методика оценки'!$E$411,'Методика оценки'!$E$410)))*$D$100</f>
        <v>0</v>
      </c>
      <c r="G100" s="84">
        <f>(IF('ИД Свод'!F108='Методика оценки'!$H$410,'Методика оценки'!$E$410,IF('ИД Свод'!F108='Методика оценки'!$H$411,'Методика оценки'!$E$411,'Методика оценки'!$E$410)))*$D$100</f>
        <v>0</v>
      </c>
      <c r="H100" s="84">
        <f>(IF('ИД Свод'!G108='Методика оценки'!$H$410,'Методика оценки'!$E$410,IF('ИД Свод'!G108='Методика оценки'!$H$411,'Методика оценки'!$E$411,'Методика оценки'!$E$410)))*$D$100</f>
        <v>10</v>
      </c>
      <c r="I100" s="84">
        <f>(IF('ИД Свод'!H108='Методика оценки'!$H$410,'Методика оценки'!$E$410,IF('ИД Свод'!H108='Методика оценки'!$H$411,'Методика оценки'!$E$411,'Методика оценки'!$E$410)))*$D$100</f>
        <v>0</v>
      </c>
      <c r="J100" s="84">
        <f>(IF('ИД Свод'!I108='Методика оценки'!$H$410,'Методика оценки'!$E$410,IF('ИД Свод'!I108='Методика оценки'!$H$411,'Методика оценки'!$E$411,'Методика оценки'!$E$410)))*$D$100</f>
        <v>10</v>
      </c>
      <c r="K100" s="84">
        <f>(IF('ИД Свод'!J108='Методика оценки'!$H$410,'Методика оценки'!$E$410,IF('ИД Свод'!J108='Методика оценки'!$H$411,'Методика оценки'!$E$411,'Методика оценки'!$E$410)))*$D$100</f>
        <v>0</v>
      </c>
      <c r="L100" s="84">
        <f>(IF('ИД Свод'!K108='Методика оценки'!$H$410,'Методика оценки'!$E$410,IF('ИД Свод'!K108='Методика оценки'!$H$411,'Методика оценки'!$E$411,'Методика оценки'!$E$410)))*$D$100</f>
        <v>0</v>
      </c>
    </row>
    <row r="101" spans="1:12" hidden="1" outlineLevel="1">
      <c r="A101" s="65"/>
      <c r="B101" s="111" t="str">
        <f>'Методика оценки'!A412</f>
        <v>К7.3.</v>
      </c>
      <c r="C101" s="86" t="str">
        <f>'Методика оценки'!C412</f>
        <v>Наличие долгосрочной программы развития ДОО (от 3 до 5 лет)</v>
      </c>
      <c r="D101" s="123">
        <f>'Методика оценки'!D412</f>
        <v>0.05</v>
      </c>
      <c r="E101" s="84">
        <f>(IF('ИД Свод'!D109='Методика оценки'!$H$413,'Методика оценки'!$E$413,IF('ИД Свод'!D109='Методика оценки'!$H$414,'Методика оценки'!$E$414,'Методика оценки'!$E$413)))*$D$101</f>
        <v>0</v>
      </c>
      <c r="F101" s="84">
        <f>(IF('ИД Свод'!E109='Методика оценки'!$H$413,'Методика оценки'!$E$413,IF('ИД Свод'!E109='Методика оценки'!$H$414,'Методика оценки'!$E$414,'Методика оценки'!$E$413)))*$D$101</f>
        <v>0</v>
      </c>
      <c r="G101" s="84">
        <f>(IF('ИД Свод'!F109='Методика оценки'!$H$413,'Методика оценки'!$E$413,IF('ИД Свод'!F109='Методика оценки'!$H$414,'Методика оценки'!$E$414,'Методика оценки'!$E$413)))*$D$101</f>
        <v>0</v>
      </c>
      <c r="H101" s="84">
        <f>(IF('ИД Свод'!G109='Методика оценки'!$H$413,'Методика оценки'!$E$413,IF('ИД Свод'!G109='Методика оценки'!$H$414,'Методика оценки'!$E$414,'Методика оценки'!$E$413)))*$D$101</f>
        <v>5</v>
      </c>
      <c r="I101" s="84">
        <f>(IF('ИД Свод'!H109='Методика оценки'!$H$413,'Методика оценки'!$E$413,IF('ИД Свод'!H109='Методика оценки'!$H$414,'Методика оценки'!$E$414,'Методика оценки'!$E$413)))*$D$101</f>
        <v>0</v>
      </c>
      <c r="J101" s="84">
        <f>(IF('ИД Свод'!I109='Методика оценки'!$H$413,'Методика оценки'!$E$413,IF('ИД Свод'!I109='Методика оценки'!$H$414,'Методика оценки'!$E$414,'Методика оценки'!$E$413)))*$D$101</f>
        <v>5</v>
      </c>
      <c r="K101" s="84">
        <f>(IF('ИД Свод'!J109='Методика оценки'!$H$413,'Методика оценки'!$E$413,IF('ИД Свод'!J109='Методика оценки'!$H$414,'Методика оценки'!$E$414,'Методика оценки'!$E$413)))*$D$101</f>
        <v>0</v>
      </c>
      <c r="L101" s="84">
        <f>(IF('ИД Свод'!K109='Методика оценки'!$H$413,'Методика оценки'!$E$413,IF('ИД Свод'!K109='Методика оценки'!$H$414,'Методика оценки'!$E$414,'Методика оценки'!$E$413)))*$D$101</f>
        <v>5</v>
      </c>
    </row>
    <row r="102" spans="1:12" ht="30" hidden="1" outlineLevel="1">
      <c r="A102" s="65"/>
      <c r="B102" s="111" t="str">
        <f>'Методика оценки'!A415</f>
        <v>К7.4.</v>
      </c>
      <c r="C102" s="86" t="str">
        <f>'Методика оценки'!C415</f>
        <v>Является ли ДОО экспериментальной площадкой федерального, регионального или муниципального уровня</v>
      </c>
      <c r="D102" s="123">
        <f>'Методика оценки'!D415</f>
        <v>0.05</v>
      </c>
      <c r="E102" s="84">
        <f>(IF('ИД Свод'!D110='Методика оценки'!$H$416,'Методика оценки'!$E$416,IF('ИД Свод'!D110='Методика оценки'!$H$417,'Методика оценки'!$E$417,IF('ИД Свод'!D110='Методика оценки'!$H$418,'Методика оценки'!$E$418,'Методика оценки'!$E$419))))*$D$102</f>
        <v>0</v>
      </c>
      <c r="F102" s="84">
        <f>(IF('ИД Свод'!E110='Методика оценки'!$H$416,'Методика оценки'!$E$416,IF('ИД Свод'!E110='Методика оценки'!$H$417,'Методика оценки'!$E$417,IF('ИД Свод'!E110='Методика оценки'!$H$418,'Методика оценки'!$E$418,'Методика оценки'!$E$419))))*$D$102</f>
        <v>0</v>
      </c>
      <c r="G102" s="84">
        <f>(IF('ИД Свод'!F110='Методика оценки'!$H$416,'Методика оценки'!$E$416,IF('ИД Свод'!F110='Методика оценки'!$H$417,'Методика оценки'!$E$417,IF('ИД Свод'!F110='Методика оценки'!$H$418,'Методика оценки'!$E$418,'Методика оценки'!$E$419))))*$D$102</f>
        <v>0</v>
      </c>
      <c r="H102" s="84">
        <f>(IF('ИД Свод'!G110='Методика оценки'!$H$416,'Методика оценки'!$E$416,IF('ИД Свод'!G110='Методика оценки'!$H$417,'Методика оценки'!$E$417,IF('ИД Свод'!G110='Методика оценки'!$H$418,'Методика оценки'!$E$418,'Методика оценки'!$E$419))))*$D$102</f>
        <v>0</v>
      </c>
      <c r="I102" s="84">
        <f>(IF('ИД Свод'!H110='Методика оценки'!$H$416,'Методика оценки'!$E$416,IF('ИД Свод'!H110='Методика оценки'!$H$417,'Методика оценки'!$E$417,IF('ИД Свод'!H110='Методика оценки'!$H$418,'Методика оценки'!$E$418,'Методика оценки'!$E$419))))*$D$102</f>
        <v>0</v>
      </c>
      <c r="J102" s="84">
        <f>(IF('ИД Свод'!I110='Методика оценки'!$H$416,'Методика оценки'!$E$416,IF('ИД Свод'!I110='Методика оценки'!$H$417,'Методика оценки'!$E$417,IF('ИД Свод'!I110='Методика оценки'!$H$418,'Методика оценки'!$E$418,'Методика оценки'!$E$419))))*$D$102</f>
        <v>0</v>
      </c>
      <c r="K102" s="84">
        <f>(IF('ИД Свод'!J110='Методика оценки'!$H$416,'Методика оценки'!$E$416,IF('ИД Свод'!J110='Методика оценки'!$H$417,'Методика оценки'!$E$417,IF('ИД Свод'!J110='Методика оценки'!$H$418,'Методика оценки'!$E$418,'Методика оценки'!$E$419))))*$D$102</f>
        <v>0</v>
      </c>
      <c r="L102" s="84">
        <f>(IF('ИД Свод'!K110='Методика оценки'!$H$416,'Методика оценки'!$E$416,IF('ИД Свод'!K110='Методика оценки'!$H$417,'Методика оценки'!$E$417,IF('ИД Свод'!K110='Методика оценки'!$H$418,'Методика оценки'!$E$418,'Методика оценки'!$E$419))))*$D$102</f>
        <v>0</v>
      </c>
    </row>
    <row r="103" spans="1:12" ht="30" hidden="1" outlineLevel="1">
      <c r="A103" s="65"/>
      <c r="B103" s="111" t="str">
        <f>'Методика оценки'!A420</f>
        <v>К7.5.</v>
      </c>
      <c r="C103" s="86" t="str">
        <f>'Методика оценки'!C420</f>
        <v>Участие ДОО в конкурсах  федерального, регионального и муниципального уровня</v>
      </c>
      <c r="D103" s="123">
        <f>'Методика оценки'!D420</f>
        <v>0.05</v>
      </c>
      <c r="E103" s="84">
        <f>(IF('ИД Свод'!D111='Методика оценки'!$H$421,'Методика оценки'!$E$421,IF('ИД Свод'!D111='Методика оценки'!$H$422,'Методика оценки'!$E$422,IF('ИД Свод'!D111='Методика оценки'!$H$423,'Методика оценки'!$E$423,'Методика оценки'!$E$424))))*$D$103</f>
        <v>4</v>
      </c>
      <c r="F103" s="84">
        <f>(IF('ИД Свод'!E111='Методика оценки'!$H$421,'Методика оценки'!$E$421,IF('ИД Свод'!E111='Методика оценки'!$H$422,'Методика оценки'!$E$422,IF('ИД Свод'!E111='Методика оценки'!$H$423,'Методика оценки'!$E$423,'Методика оценки'!$E$424))))*$D$103</f>
        <v>4.5</v>
      </c>
      <c r="G103" s="84">
        <f>(IF('ИД Свод'!F111='Методика оценки'!$H$421,'Методика оценки'!$E$421,IF('ИД Свод'!F111='Методика оценки'!$H$422,'Методика оценки'!$E$422,IF('ИД Свод'!F111='Методика оценки'!$H$423,'Методика оценки'!$E$423,'Методика оценки'!$E$424))))*$D$103</f>
        <v>4.5</v>
      </c>
      <c r="H103" s="84">
        <f>(IF('ИД Свод'!G111='Методика оценки'!$H$421,'Методика оценки'!$E$421,IF('ИД Свод'!G111='Методика оценки'!$H$422,'Методика оценки'!$E$422,IF('ИД Свод'!G111='Методика оценки'!$H$423,'Методика оценки'!$E$423,'Методика оценки'!$E$424))))*$D$103</f>
        <v>4.5</v>
      </c>
      <c r="I103" s="84">
        <f>(IF('ИД Свод'!H111='Методика оценки'!$H$421,'Методика оценки'!$E$421,IF('ИД Свод'!H111='Методика оценки'!$H$422,'Методика оценки'!$E$422,IF('ИД Свод'!H111='Методика оценки'!$H$423,'Методика оценки'!$E$423,'Методика оценки'!$E$424))))*$D$103</f>
        <v>0</v>
      </c>
      <c r="J103" s="84">
        <f>(IF('ИД Свод'!I111='Методика оценки'!$H$421,'Методика оценки'!$E$421,IF('ИД Свод'!I111='Методика оценки'!$H$422,'Методика оценки'!$E$422,IF('ИД Свод'!I111='Методика оценки'!$H$423,'Методика оценки'!$E$423,'Методика оценки'!$E$424))))*$D$103</f>
        <v>0</v>
      </c>
      <c r="K103" s="84">
        <f>(IF('ИД Свод'!J111='Методика оценки'!$H$421,'Методика оценки'!$E$421,IF('ИД Свод'!J111='Методика оценки'!$H$422,'Методика оценки'!$E$422,IF('ИД Свод'!J111='Методика оценки'!$H$423,'Методика оценки'!$E$423,'Методика оценки'!$E$424))))*$D$103</f>
        <v>0</v>
      </c>
      <c r="L103" s="84">
        <f>(IF('ИД Свод'!K111='Методика оценки'!$H$421,'Методика оценки'!$E$421,IF('ИД Свод'!K111='Методика оценки'!$H$422,'Методика оценки'!$E$422,IF('ИД Свод'!K111='Методика оценки'!$H$423,'Методика оценки'!$E$423,'Методика оценки'!$E$424))))*$D$103</f>
        <v>4</v>
      </c>
    </row>
    <row r="104" spans="1:12" ht="30" hidden="1" outlineLevel="1">
      <c r="A104" s="65"/>
      <c r="B104" s="111" t="str">
        <f>'Методика оценки'!A425</f>
        <v>К7.6.</v>
      </c>
      <c r="C104" s="86" t="str">
        <f>'Методика оценки'!C425</f>
        <v>Наличие у ДОО призового места или гранта федерального, регионального или муниципального уровня</v>
      </c>
      <c r="D104" s="123">
        <f>'Методика оценки'!D425</f>
        <v>0.05</v>
      </c>
      <c r="E104" s="84">
        <f>(IF('ИД Свод'!D112='Методика оценки'!$H$426,'Методика оценки'!$E$426,IF('ИД Свод'!D112='Методика оценки'!$H$427,'Методика оценки'!$E$427,IF('ИД Свод'!D112='Методика оценки'!$H$428,'Методика оценки'!$E$428,'Методика оценки'!$E$429))))*$D$104</f>
        <v>4</v>
      </c>
      <c r="F104" s="84">
        <f>(IF('ИД Свод'!E112='Методика оценки'!$H$426,'Методика оценки'!$E$426,IF('ИД Свод'!E112='Методика оценки'!$H$427,'Методика оценки'!$E$427,IF('ИД Свод'!E112='Методика оценки'!$H$428,'Методика оценки'!$E$428,'Методика оценки'!$E$429))))*$D$104</f>
        <v>4.5</v>
      </c>
      <c r="G104" s="84">
        <f>(IF('ИД Свод'!F112='Методика оценки'!$H$426,'Методика оценки'!$E$426,IF('ИД Свод'!F112='Методика оценки'!$H$427,'Методика оценки'!$E$427,IF('ИД Свод'!F112='Методика оценки'!$H$428,'Методика оценки'!$E$428,'Методика оценки'!$E$429))))*$D$104</f>
        <v>4.5</v>
      </c>
      <c r="H104" s="84">
        <f>(IF('ИД Свод'!G112='Методика оценки'!$H$426,'Методика оценки'!$E$426,IF('ИД Свод'!G112='Методика оценки'!$H$427,'Методика оценки'!$E$427,IF('ИД Свод'!G112='Методика оценки'!$H$428,'Методика оценки'!$E$428,'Методика оценки'!$E$429))))*$D$104</f>
        <v>4.5</v>
      </c>
      <c r="I104" s="84">
        <f>(IF('ИД Свод'!H112='Методика оценки'!$H$426,'Методика оценки'!$E$426,IF('ИД Свод'!H112='Методика оценки'!$H$427,'Методика оценки'!$E$427,IF('ИД Свод'!H112='Методика оценки'!$H$428,'Методика оценки'!$E$428,'Методика оценки'!$E$429))))*$D$104</f>
        <v>4</v>
      </c>
      <c r="J104" s="84">
        <f>(IF('ИД Свод'!I112='Методика оценки'!$H$426,'Методика оценки'!$E$426,IF('ИД Свод'!I112='Методика оценки'!$H$427,'Методика оценки'!$E$427,IF('ИД Свод'!I112='Методика оценки'!$H$428,'Методика оценки'!$E$428,'Методика оценки'!$E$429))))*$D$104</f>
        <v>0</v>
      </c>
      <c r="K104" s="84">
        <f>(IF('ИД Свод'!J112='Методика оценки'!$H$426,'Методика оценки'!$E$426,IF('ИД Свод'!J112='Методика оценки'!$H$427,'Методика оценки'!$E$427,IF('ИД Свод'!J112='Методика оценки'!$H$428,'Методика оценки'!$E$428,'Методика оценки'!$E$429))))*$D$104</f>
        <v>0</v>
      </c>
      <c r="L104" s="84">
        <f>(IF('ИД Свод'!K112='Методика оценки'!$H$426,'Методика оценки'!$E$426,IF('ИД Свод'!K112='Методика оценки'!$H$427,'Методика оценки'!$E$427,IF('ИД Свод'!K112='Методика оценки'!$H$428,'Методика оценки'!$E$428,'Методика оценки'!$E$429))))*$D$104</f>
        <v>0</v>
      </c>
    </row>
    <row r="105" spans="1:12" hidden="1" outlineLevel="1">
      <c r="A105" s="65"/>
      <c r="B105" s="111" t="str">
        <f>'Методика оценки'!A430</f>
        <v>К7.7.</v>
      </c>
      <c r="C105" s="86" t="str">
        <f>'Методика оценки'!C430</f>
        <v>Доля сотрудников ДОО, переведенных на эффективный контракт</v>
      </c>
      <c r="D105" s="123">
        <f>'Методика оценки'!D430</f>
        <v>0.1</v>
      </c>
      <c r="E105" s="84">
        <f>(IF((('ИД Свод'!D113/'ИД Свод'!D114)*100)&lt;='Методика оценки'!$J$432,'Методика оценки'!$E$432,IF('Методика оценки'!$H$433&lt;=(('ИД Свод'!D113/'ИД Свод'!D114)*100)&lt;='Методика оценки'!$J$433,'Методика оценки'!$E$433,IF((('ИД Свод'!D113/'ИД Свод'!D114)*100)&gt;='Методика оценки'!$H$434,'Методика оценки'!$E$434,'Методика оценки'!$E$433))))*$D$105</f>
        <v>0</v>
      </c>
      <c r="F105" s="84">
        <f>(IF((('ИД Свод'!E113/'ИД Свод'!E114)*100)&lt;='Методика оценки'!$J$432,'Методика оценки'!$E$432,IF('Методика оценки'!$H$433&lt;=(('ИД Свод'!E113/'ИД Свод'!E114)*100)&lt;='Методика оценки'!$J$433,'Методика оценки'!$E$433,IF((('ИД Свод'!E113/'ИД Свод'!E114)*100)&gt;='Методика оценки'!$H$434,'Методика оценки'!$E$434,'Методика оценки'!$E$433))))*$D$105</f>
        <v>0</v>
      </c>
      <c r="G105" s="84">
        <f>(IF((('ИД Свод'!F113/'ИД Свод'!F114)*100)&lt;='Методика оценки'!$J$432,'Методика оценки'!$E$432,IF('Методика оценки'!$H$433&lt;=(('ИД Свод'!F113/'ИД Свод'!F114)*100)&lt;='Методика оценки'!$J$433,'Методика оценки'!$E$433,IF((('ИД Свод'!F113/'ИД Свод'!F114)*100)&gt;='Методика оценки'!$H$434,'Методика оценки'!$E$434,'Методика оценки'!$E$433))))*$D$105</f>
        <v>0</v>
      </c>
      <c r="H105" s="84">
        <f>(IF((('ИД Свод'!G113/'ИД Свод'!G114)*100)&lt;='Методика оценки'!$J$432,'Методика оценки'!$E$432,IF('Методика оценки'!$H$433&lt;=(('ИД Свод'!G113/'ИД Свод'!G114)*100)&lt;='Методика оценки'!$J$433,'Методика оценки'!$E$433,IF((('ИД Свод'!G113/'ИД Свод'!G114)*100)&gt;='Методика оценки'!$H$434,'Методика оценки'!$E$434,'Методика оценки'!$E$433))))*$D$105</f>
        <v>0</v>
      </c>
      <c r="I105" s="84">
        <f>(IF((('ИД Свод'!H113/'ИД Свод'!H114)*100)&lt;='Методика оценки'!$J$432,'Методика оценки'!$E$432,IF('Методика оценки'!$H$433&lt;=(('ИД Свод'!H113/'ИД Свод'!H114)*100)&lt;='Методика оценки'!$J$433,'Методика оценки'!$E$433,IF((('ИД Свод'!H113/'ИД Свод'!H114)*100)&gt;='Методика оценки'!$H$434,'Методика оценки'!$E$434,'Методика оценки'!$E$433))))*$D$105</f>
        <v>0</v>
      </c>
      <c r="J105" s="84">
        <f>(IF((('ИД Свод'!I113/'ИД Свод'!I114)*100)&lt;='Методика оценки'!$J$432,'Методика оценки'!$E$432,IF('Методика оценки'!$H$433&lt;=(('ИД Свод'!I113/'ИД Свод'!I114)*100)&lt;='Методика оценки'!$J$433,'Методика оценки'!$E$433,IF((('ИД Свод'!I113/'ИД Свод'!I114)*100)&gt;='Методика оценки'!$H$434,'Методика оценки'!$E$434,'Методика оценки'!$E$433))))*$D$105</f>
        <v>0</v>
      </c>
      <c r="K105" s="84">
        <f>(IF((('ИД Свод'!J113/'ИД Свод'!J114)*100)&lt;='Методика оценки'!$J$432,'Методика оценки'!$E$432,IF('Методика оценки'!$H$433&lt;=(('ИД Свод'!J113/'ИД Свод'!J114)*100)&lt;='Методика оценки'!$J$433,'Методика оценки'!$E$433,IF((('ИД Свод'!J113/'ИД Свод'!J114)*100)&gt;='Методика оценки'!$H$434,'Методика оценки'!$E$434,'Методика оценки'!$E$433))))*$D$105</f>
        <v>0</v>
      </c>
      <c r="L105" s="84">
        <f>(IF((('ИД Свод'!K113/'ИД Свод'!K114)*100)&lt;='Методика оценки'!$J$432,'Методика оценки'!$E$432,IF('Методика оценки'!$H$433&lt;=(('ИД Свод'!K113/'ИД Свод'!K114)*100)&lt;='Методика оценки'!$J$433,'Методика оценки'!$E$433,IF((('ИД Свод'!K113/'ИД Свод'!K114)*100)&gt;='Методика оценки'!$H$434,'Методика оценки'!$E$434,'Методика оценки'!$E$433))))*$D$105</f>
        <v>0</v>
      </c>
    </row>
    <row r="106" spans="1:12" hidden="1" outlineLevel="1">
      <c r="A106" s="65"/>
      <c r="B106" s="111" t="str">
        <f>'Методика оценки'!A435</f>
        <v>К7.8.</v>
      </c>
      <c r="C106" s="86" t="str">
        <f>'Методика оценки'!C435</f>
        <v>Доля кредиторской задолженности в общей сумме расходов</v>
      </c>
      <c r="D106" s="123">
        <f>'Методика оценки'!D435</f>
        <v>0.1</v>
      </c>
      <c r="E106" s="84">
        <f>(IF((('ИД Свод'!D115/'ИД Свод'!D116)*100)&lt;='Методика оценки'!$J$437,'Методика оценки'!$E$437,IF('Методика оценки'!$H$438&lt;=(('ИД Свод'!D115/'ИД Свод'!D116)*100)&lt;='Методика оценки'!$J$438,'Методика оценки'!$E$438,IF((('ИД Свод'!D115/'ИД Свод'!D116)*100)&gt;='Методика оценки'!$H$439,'Методика оценки'!$E$439,'Методика оценки'!$E$438))))*$D$106</f>
        <v>10</v>
      </c>
      <c r="F106" s="84">
        <f>(IF((('ИД Свод'!E115/'ИД Свод'!E116)*100)&lt;='Методика оценки'!$J$437,'Методика оценки'!$E$437,IF('Методика оценки'!$H$438&lt;=(('ИД Свод'!E115/'ИД Свод'!E116)*100)&lt;='Методика оценки'!$J$438,'Методика оценки'!$E$438,IF((('ИД Свод'!E115/'ИД Свод'!E116)*100)&gt;='Методика оценки'!$H$439,'Методика оценки'!$E$439,'Методика оценки'!$E$438))))*$D$106</f>
        <v>10</v>
      </c>
      <c r="G106" s="84">
        <f>(IF((('ИД Свод'!F115/'ИД Свод'!F116)*100)&lt;='Методика оценки'!$J$437,'Методика оценки'!$E$437,IF('Методика оценки'!$H$438&lt;=(('ИД Свод'!F115/'ИД Свод'!F116)*100)&lt;='Методика оценки'!$J$438,'Методика оценки'!$E$438,IF((('ИД Свод'!F115/'ИД Свод'!F116)*100)&gt;='Методика оценки'!$H$439,'Методика оценки'!$E$439,'Методика оценки'!$E$438))))*$D$106</f>
        <v>10</v>
      </c>
      <c r="H106" s="84">
        <f>(IF((('ИД Свод'!G115/'ИД Свод'!G116)*100)&lt;='Методика оценки'!$J$437,'Методика оценки'!$E$437,IF('Методика оценки'!$H$438&lt;=(('ИД Свод'!G115/'ИД Свод'!G116)*100)&lt;='Методика оценки'!$J$438,'Методика оценки'!$E$438,IF((('ИД Свод'!G115/'ИД Свод'!G116)*100)&gt;='Методика оценки'!$H$439,'Методика оценки'!$E$439,'Методика оценки'!$E$438))))*$D$106</f>
        <v>10</v>
      </c>
      <c r="I106" s="84">
        <f>(IF((('ИД Свод'!H115/'ИД Свод'!H116)*100)&lt;='Методика оценки'!$J$437,'Методика оценки'!$E$437,IF('Методика оценки'!$H$438&lt;=(('ИД Свод'!H115/'ИД Свод'!H116)*100)&lt;='Методика оценки'!$J$438,'Методика оценки'!$E$438,IF((('ИД Свод'!H115/'ИД Свод'!H116)*100)&gt;='Методика оценки'!$H$439,'Методика оценки'!$E$439,'Методика оценки'!$E$438))))*$D$106</f>
        <v>10</v>
      </c>
      <c r="J106" s="84">
        <f>(IF((('ИД Свод'!I115/'ИД Свод'!I116)*100)&lt;='Методика оценки'!$J$437,'Методика оценки'!$E$437,IF('Методика оценки'!$H$438&lt;=(('ИД Свод'!I115/'ИД Свод'!I116)*100)&lt;='Методика оценки'!$J$438,'Методика оценки'!$E$438,IF((('ИД Свод'!I115/'ИД Свод'!I116)*100)&gt;='Методика оценки'!$H$439,'Методика оценки'!$E$439,'Методика оценки'!$E$438))))*$D$106</f>
        <v>0</v>
      </c>
      <c r="K106" s="84">
        <f>(IF((('ИД Свод'!J115/'ИД Свод'!J116)*100)&lt;='Методика оценки'!$J$437,'Методика оценки'!$E$437,IF('Методика оценки'!$H$438&lt;=(('ИД Свод'!J115/'ИД Свод'!J116)*100)&lt;='Методика оценки'!$J$438,'Методика оценки'!$E$438,IF((('ИД Свод'!J115/'ИД Свод'!J116)*100)&gt;='Методика оценки'!$H$439,'Методика оценки'!$E$439,'Методика оценки'!$E$438))))*$D$106</f>
        <v>10</v>
      </c>
      <c r="L106" s="84">
        <f>(IF((('ИД Свод'!K115/'ИД Свод'!K116)*100)&lt;='Методика оценки'!$J$437,'Методика оценки'!$E$437,IF('Методика оценки'!$H$438&lt;=(('ИД Свод'!K115/'ИД Свод'!K116)*100)&lt;='Методика оценки'!$J$438,'Методика оценки'!$E$438,IF((('ИД Свод'!K115/'ИД Свод'!K116)*100)&gt;='Методика оценки'!$H$439,'Методика оценки'!$E$439,'Методика оценки'!$E$438))))*$D$106</f>
        <v>10</v>
      </c>
    </row>
    <row r="107" spans="1:12" hidden="1" outlineLevel="1">
      <c r="A107" s="65"/>
      <c r="B107" s="111" t="str">
        <f>'Методика оценки'!A440</f>
        <v>К7.9.</v>
      </c>
      <c r="C107" s="86" t="str">
        <f>'Методика оценки'!C440</f>
        <v>Доля просроченной кредиторской задолженности в общей сумме расходов</v>
      </c>
      <c r="D107" s="123">
        <f>'Методика оценки'!D440</f>
        <v>0.1</v>
      </c>
      <c r="E107" s="84">
        <f>(IF((('ИД Свод'!D117/'ИД Свод'!D116)*100)&lt;='Методика оценки'!$J$441,'Методика оценки'!$E$441,IF('Методика оценки'!$H$442&lt;=(('ИД Свод'!D117/'ИД Свод'!D116)*100)&lt;='Методика оценки'!$J$442,'Методика оценки'!$E$442,IF((('ИД Свод'!D117/'ИД Свод'!D116)*100)&gt;='Методика оценки'!$H$443,'Методика оценки'!$E$443,'Методика оценки'!$E$442))))*$D$107</f>
        <v>10</v>
      </c>
      <c r="F107" s="84">
        <f>(IF((('ИД Свод'!E117/'ИД Свод'!E116)*100)&lt;='Методика оценки'!$J$441,'Методика оценки'!$E$441,IF('Методика оценки'!$H$442&lt;=(('ИД Свод'!E117/'ИД Свод'!E116)*100)&lt;='Методика оценки'!$J$442,'Методика оценки'!$E$442,IF((('ИД Свод'!E117/'ИД Свод'!E116)*100)&gt;='Методика оценки'!$H$443,'Методика оценки'!$E$443,'Методика оценки'!$E$442))))*$D$107</f>
        <v>10</v>
      </c>
      <c r="G107" s="84">
        <f>(IF((('ИД Свод'!F117/'ИД Свод'!F116)*100)&lt;='Методика оценки'!$J$441,'Методика оценки'!$E$441,IF('Методика оценки'!$H$442&lt;=(('ИД Свод'!F117/'ИД Свод'!F116)*100)&lt;='Методика оценки'!$J$442,'Методика оценки'!$E$442,IF((('ИД Свод'!F117/'ИД Свод'!F116)*100)&gt;='Методика оценки'!$H$443,'Методика оценки'!$E$443,'Методика оценки'!$E$442))))*$D$107</f>
        <v>10</v>
      </c>
      <c r="H107" s="84">
        <f>(IF((('ИД Свод'!G117/'ИД Свод'!G116)*100)&lt;='Методика оценки'!$J$441,'Методика оценки'!$E$441,IF('Методика оценки'!$H$442&lt;=(('ИД Свод'!G117/'ИД Свод'!G116)*100)&lt;='Методика оценки'!$J$442,'Методика оценки'!$E$442,IF((('ИД Свод'!G117/'ИД Свод'!G116)*100)&gt;='Методика оценки'!$H$443,'Методика оценки'!$E$443,'Методика оценки'!$E$442))))*$D$107</f>
        <v>10</v>
      </c>
      <c r="I107" s="84">
        <f>(IF((('ИД Свод'!H117/'ИД Свод'!H116)*100)&lt;='Методика оценки'!$J$441,'Методика оценки'!$E$441,IF('Методика оценки'!$H$442&lt;=(('ИД Свод'!H117/'ИД Свод'!H116)*100)&lt;='Методика оценки'!$J$442,'Методика оценки'!$E$442,IF((('ИД Свод'!H117/'ИД Свод'!H116)*100)&gt;='Методика оценки'!$H$443,'Методика оценки'!$E$443,'Методика оценки'!$E$442))))*$D$107</f>
        <v>10</v>
      </c>
      <c r="J107" s="84">
        <f>(IF((('ИД Свод'!I117/'ИД Свод'!I116)*100)&lt;='Методика оценки'!$J$441,'Методика оценки'!$E$441,IF('Методика оценки'!$H$442&lt;=(('ИД Свод'!I117/'ИД Свод'!I116)*100)&lt;='Методика оценки'!$J$442,'Методика оценки'!$E$442,IF((('ИД Свод'!I117/'ИД Свод'!I116)*100)&gt;='Методика оценки'!$H$443,'Методика оценки'!$E$443,'Методика оценки'!$E$442))))*$D$107</f>
        <v>10</v>
      </c>
      <c r="K107" s="84">
        <f>(IF((('ИД Свод'!J117/'ИД Свод'!J116)*100)&lt;='Методика оценки'!$J$441,'Методика оценки'!$E$441,IF('Методика оценки'!$H$442&lt;=(('ИД Свод'!J117/'ИД Свод'!J116)*100)&lt;='Методика оценки'!$J$442,'Методика оценки'!$E$442,IF((('ИД Свод'!J117/'ИД Свод'!J116)*100)&gt;='Методика оценки'!$H$443,'Методика оценки'!$E$443,'Методика оценки'!$E$442))))*$D$107</f>
        <v>10</v>
      </c>
      <c r="L107" s="84">
        <f>(IF((('ИД Свод'!K117/'ИД Свод'!K116)*100)&lt;='Методика оценки'!$J$441,'Методика оценки'!$E$441,IF('Методика оценки'!$H$442&lt;=(('ИД Свод'!K117/'ИД Свод'!K116)*100)&lt;='Методика оценки'!$J$442,'Методика оценки'!$E$442,IF((('ИД Свод'!K117/'ИД Свод'!K116)*100)&gt;='Методика оценки'!$H$443,'Методика оценки'!$E$443,'Методика оценки'!$E$442))))*$D$107</f>
        <v>10</v>
      </c>
    </row>
    <row r="108" spans="1:12" ht="45" hidden="1" outlineLevel="1">
      <c r="A108" s="65"/>
      <c r="B108" s="111" t="str">
        <f>'Методика оценки'!A444</f>
        <v>К7.10.</v>
      </c>
      <c r="C108" s="86" t="str">
        <f>'Методика оценки'!C444</f>
        <v>Доля выполненных на 100% показателей, характеризующих качество и объём предоставления услуги в рамках государственного (муниципального) задания (в общем объёме таких показателей)</v>
      </c>
      <c r="D108" s="123">
        <f>'Методика оценки'!D444</f>
        <v>0.1</v>
      </c>
      <c r="E108" s="84">
        <f>(IF('ИД Свод'!D118='Методика оценки'!$H$446,'Методика оценки'!$E$446,'Методика оценки'!$E$445))*$D$108</f>
        <v>0</v>
      </c>
      <c r="F108" s="84">
        <f>(IF('ИД Свод'!E118='Методика оценки'!$H$446,'Методика оценки'!$E$446,'Методика оценки'!$E$445))*$D$108</f>
        <v>0</v>
      </c>
      <c r="G108" s="84">
        <f>(IF('ИД Свод'!F118='Методика оценки'!$H$446,'Методика оценки'!$E$446,'Методика оценки'!$E$445))*$D$108</f>
        <v>0</v>
      </c>
      <c r="H108" s="84">
        <f>(IF('ИД Свод'!G118='Методика оценки'!$H$446,'Методика оценки'!$E$446,'Методика оценки'!$E$445))*$D$108</f>
        <v>10</v>
      </c>
      <c r="I108" s="84">
        <f>(IF('ИД Свод'!H118='Методика оценки'!$H$446,'Методика оценки'!$E$446,'Методика оценки'!$E$445))*$D$108</f>
        <v>0</v>
      </c>
      <c r="J108" s="84">
        <f>(IF('ИД Свод'!I118='Методика оценки'!$H$446,'Методика оценки'!$E$446,'Методика оценки'!$E$445))*$D$108</f>
        <v>0</v>
      </c>
      <c r="K108" s="84">
        <f>(IF('ИД Свод'!J118='Методика оценки'!$H$446,'Методика оценки'!$E$446,'Методика оценки'!$E$445))*$D$108</f>
        <v>0</v>
      </c>
      <c r="L108" s="84">
        <f>(IF('ИД Свод'!K118='Методика оценки'!$H$446,'Методика оценки'!$E$446,'Методика оценки'!$E$445))*$D$108</f>
        <v>0</v>
      </c>
    </row>
    <row r="109" spans="1:12" hidden="1" outlineLevel="1">
      <c r="A109" s="65"/>
      <c r="B109" s="111" t="str">
        <f>'Методика оценки'!A447</f>
        <v>К7.11.</v>
      </c>
      <c r="C109" s="86" t="str">
        <f>'Методика оценки'!C447</f>
        <v xml:space="preserve">Количество предписаний надзорных органов </v>
      </c>
      <c r="D109" s="123">
        <f>'Методика оценки'!D447</f>
        <v>0.1</v>
      </c>
      <c r="E109" s="84">
        <f>(IF('ИД Свод'!D119&lt;='Методика оценки'!$J$448,'Методика оценки'!$E$448,IF('Методика оценки'!$H$449&lt;='ИД Свод'!D119&lt;='Методика оценки'!$J$449,'Методика оценки'!$E$449,IF('ИД Свод'!D119&gt;='Методика оценки'!$H$450,'Методика оценки'!$E$450,'Методика оценки'!$E$449))))*$D$109</f>
        <v>5</v>
      </c>
      <c r="F109" s="84">
        <f>(IF('ИД Свод'!E119&lt;='Методика оценки'!$J$448,'Методика оценки'!$E$448,IF('Методика оценки'!$H$449&lt;='ИД Свод'!E119&lt;='Методика оценки'!$J$449,'Методика оценки'!$E$449,IF('ИД Свод'!E119&gt;='Методика оценки'!$H$450,'Методика оценки'!$E$450,'Методика оценки'!$E$449))))*$D$109</f>
        <v>5</v>
      </c>
      <c r="G109" s="84">
        <f>(IF('ИД Свод'!F119&lt;='Методика оценки'!$J$448,'Методика оценки'!$E$448,IF('Методика оценки'!$H$449&lt;='ИД Свод'!F119&lt;='Методика оценки'!$J$449,'Методика оценки'!$E$449,IF('ИД Свод'!F119&gt;='Методика оценки'!$H$450,'Методика оценки'!$E$450,'Методика оценки'!$E$449))))*$D$109</f>
        <v>5</v>
      </c>
      <c r="H109" s="84">
        <f>(IF('ИД Свод'!G119&lt;='Методика оценки'!$J$448,'Методика оценки'!$E$448,IF('Методика оценки'!$H$449&lt;='ИД Свод'!G119&lt;='Методика оценки'!$J$449,'Методика оценки'!$E$449,IF('ИД Свод'!G119&gt;='Методика оценки'!$H$450,'Методика оценки'!$E$450,'Методика оценки'!$E$449))))*$D$109</f>
        <v>5</v>
      </c>
      <c r="I109" s="84">
        <f>(IF('ИД Свод'!H119&lt;='Методика оценки'!$J$448,'Методика оценки'!$E$448,IF('Методика оценки'!$H$449&lt;='ИД Свод'!H119&lt;='Методика оценки'!$J$449,'Методика оценки'!$E$449,IF('ИД Свод'!H119&gt;='Методика оценки'!$H$450,'Методика оценки'!$E$450,'Методика оценки'!$E$449))))*$D$109</f>
        <v>10</v>
      </c>
      <c r="J109" s="84">
        <f>(IF('ИД Свод'!I119&lt;='Методика оценки'!$J$448,'Методика оценки'!$E$448,IF('Методика оценки'!$H$449&lt;='ИД Свод'!I119&lt;='Методика оценки'!$J$449,'Методика оценки'!$E$449,IF('ИД Свод'!I119&gt;='Методика оценки'!$H$450,'Методика оценки'!$E$450,'Методика оценки'!$E$449))))*$D$109</f>
        <v>5</v>
      </c>
      <c r="K109" s="84">
        <f>(IF('ИД Свод'!J119&lt;='Методика оценки'!$J$448,'Методика оценки'!$E$448,IF('Методика оценки'!$H$449&lt;='ИД Свод'!J119&lt;='Методика оценки'!$J$449,'Методика оценки'!$E$449,IF('ИД Свод'!J119&gt;='Методика оценки'!$H$450,'Методика оценки'!$E$450,'Методика оценки'!$E$449))))*$D$109</f>
        <v>10</v>
      </c>
      <c r="L109" s="84">
        <f>(IF('ИД Свод'!K119&lt;='Методика оценки'!$J$448,'Методика оценки'!$E$448,IF('Методика оценки'!$H$449&lt;='ИД Свод'!K119&lt;='Методика оценки'!$J$449,'Методика оценки'!$E$449,IF('ИД Свод'!K119&gt;='Методика оценки'!$H$450,'Методика оценки'!$E$450,'Методика оценки'!$E$449))))*$D$109</f>
        <v>5</v>
      </c>
    </row>
    <row r="110" spans="1:12" ht="30" hidden="1" outlineLevel="1">
      <c r="A110" s="65"/>
      <c r="B110" s="111" t="str">
        <f>'Методика оценки'!A451</f>
        <v>К7.12.</v>
      </c>
      <c r="C110" s="86" t="str">
        <f>'Методика оценки'!C451</f>
        <v xml:space="preserve">Количество зарегистрированных  жалоб на деятельность ДОО со стороны родителей воспитанников </v>
      </c>
      <c r="D110" s="123">
        <f>'Методика оценки'!D451</f>
        <v>0.1</v>
      </c>
      <c r="E110" s="84">
        <f>(IF('ИД Свод'!D120&lt;='Методика оценки'!$J$452,'Методика оценки'!$E$452,IF('Методика оценки'!$H$453&lt;='ИД Свод'!D120&lt;='Методика оценки'!$J$453,'Методика оценки'!$E$453,IF('ИД Свод'!D120&gt;='Методика оценки'!$H$454,'Методика оценки'!$E$454,'Методика оценки'!$E$453))))*$D$110</f>
        <v>10</v>
      </c>
      <c r="F110" s="84">
        <f>(IF('ИД Свод'!E120&lt;='Методика оценки'!$J$452,'Методика оценки'!$E$452,IF('Методика оценки'!$H$453&lt;='ИД Свод'!E120&lt;='Методика оценки'!$J$453,'Методика оценки'!$E$453,IF('ИД Свод'!E120&gt;='Методика оценки'!$H$454,'Методика оценки'!$E$454,'Методика оценки'!$E$453))))*$D$110</f>
        <v>10</v>
      </c>
      <c r="G110" s="84">
        <f>(IF('ИД Свод'!F120&lt;='Методика оценки'!$J$452,'Методика оценки'!$E$452,IF('Методика оценки'!$H$453&lt;='ИД Свод'!F120&lt;='Методика оценки'!$J$453,'Методика оценки'!$E$453,IF('ИД Свод'!F120&gt;='Методика оценки'!$H$454,'Методика оценки'!$E$454,'Методика оценки'!$E$453))))*$D$110</f>
        <v>10</v>
      </c>
      <c r="H110" s="84">
        <f>(IF('ИД Свод'!G120&lt;='Методика оценки'!$J$452,'Методика оценки'!$E$452,IF('Методика оценки'!$H$453&lt;='ИД Свод'!G120&lt;='Методика оценки'!$J$453,'Методика оценки'!$E$453,IF('ИД Свод'!G120&gt;='Методика оценки'!$H$454,'Методика оценки'!$E$454,'Методика оценки'!$E$453))))*$D$110</f>
        <v>10</v>
      </c>
      <c r="I110" s="84">
        <f>(IF('ИД Свод'!H120&lt;='Методика оценки'!$J$452,'Методика оценки'!$E$452,IF('Методика оценки'!$H$453&lt;='ИД Свод'!H120&lt;='Методика оценки'!$J$453,'Методика оценки'!$E$453,IF('ИД Свод'!H120&gt;='Методика оценки'!$H$454,'Методика оценки'!$E$454,'Методика оценки'!$E$453))))*$D$110</f>
        <v>10</v>
      </c>
      <c r="J110" s="84">
        <f>(IF('ИД Свод'!I120&lt;='Методика оценки'!$J$452,'Методика оценки'!$E$452,IF('Методика оценки'!$H$453&lt;='ИД Свод'!I120&lt;='Методика оценки'!$J$453,'Методика оценки'!$E$453,IF('ИД Свод'!I120&gt;='Методика оценки'!$H$454,'Методика оценки'!$E$454,'Методика оценки'!$E$453))))*$D$110</f>
        <v>10</v>
      </c>
      <c r="K110" s="84">
        <f>(IF('ИД Свод'!J120&lt;='Методика оценки'!$J$452,'Методика оценки'!$E$452,IF('Методика оценки'!$H$453&lt;='ИД Свод'!J120&lt;='Методика оценки'!$J$453,'Методика оценки'!$E$453,IF('ИД Свод'!J120&gt;='Методика оценки'!$H$454,'Методика оценки'!$E$454,'Методика оценки'!$E$453))))*$D$110</f>
        <v>10</v>
      </c>
      <c r="L110" s="84">
        <f>(IF('ИД Свод'!K120&lt;='Методика оценки'!$J$452,'Методика оценки'!$E$452,IF('Методика оценки'!$H$453&lt;='ИД Свод'!K120&lt;='Методика оценки'!$J$453,'Методика оценки'!$E$453,IF('ИД Свод'!K120&gt;='Методика оценки'!$H$454,'Методика оценки'!$E$454,'Методика оценки'!$E$453))))*$D$110</f>
        <v>10</v>
      </c>
    </row>
    <row r="111" spans="1:12">
      <c r="E111" s="157"/>
      <c r="F111" s="157"/>
      <c r="G111" s="157"/>
      <c r="H111" s="157"/>
      <c r="I111" s="157"/>
      <c r="J111" s="157"/>
      <c r="K111" s="157"/>
      <c r="L111" s="157"/>
    </row>
    <row r="112" spans="1:12">
      <c r="E112" s="157"/>
      <c r="F112" s="157"/>
      <c r="G112" s="157"/>
      <c r="H112" s="157"/>
      <c r="I112" s="157"/>
      <c r="J112" s="157"/>
      <c r="K112" s="157"/>
      <c r="L112" s="157"/>
    </row>
    <row r="113" spans="5:12">
      <c r="E113" s="157"/>
      <c r="F113" s="157"/>
      <c r="G113" s="157"/>
      <c r="H113" s="157"/>
      <c r="I113" s="157"/>
      <c r="J113" s="157"/>
      <c r="K113" s="157"/>
      <c r="L113" s="157"/>
    </row>
    <row r="114" spans="5:12">
      <c r="E114" s="157"/>
      <c r="F114" s="157"/>
      <c r="G114" s="157"/>
      <c r="H114" s="157"/>
      <c r="I114" s="157"/>
      <c r="J114" s="157"/>
      <c r="K114" s="157"/>
      <c r="L114" s="157"/>
    </row>
    <row r="115" spans="5:12">
      <c r="E115" s="157"/>
      <c r="F115" s="157"/>
      <c r="G115" s="157"/>
      <c r="H115" s="157"/>
      <c r="I115" s="157"/>
      <c r="J115" s="157"/>
      <c r="K115" s="157"/>
      <c r="L115" s="157"/>
    </row>
    <row r="116" spans="5:12">
      <c r="E116" s="157"/>
      <c r="F116" s="157"/>
      <c r="G116" s="157"/>
      <c r="H116" s="157"/>
      <c r="I116" s="157"/>
      <c r="J116" s="157"/>
      <c r="K116" s="157"/>
      <c r="L116" s="157"/>
    </row>
    <row r="117" spans="5:12">
      <c r="E117" s="157"/>
      <c r="F117" s="157"/>
      <c r="G117" s="157"/>
      <c r="H117" s="157"/>
      <c r="I117" s="157"/>
      <c r="J117" s="157"/>
      <c r="K117" s="157"/>
      <c r="L117" s="157"/>
    </row>
    <row r="118" spans="5:12">
      <c r="E118" s="157"/>
      <c r="F118" s="157"/>
      <c r="G118" s="157"/>
      <c r="H118" s="157"/>
      <c r="I118" s="157"/>
      <c r="J118" s="157"/>
      <c r="K118" s="157"/>
      <c r="L118" s="157"/>
    </row>
    <row r="119" spans="5:12">
      <c r="E119" s="157"/>
      <c r="F119" s="157"/>
      <c r="G119" s="157"/>
      <c r="H119" s="157"/>
      <c r="I119" s="157"/>
      <c r="J119" s="157"/>
      <c r="K119" s="157"/>
      <c r="L119" s="157"/>
    </row>
    <row r="120" spans="5:12">
      <c r="E120" s="157"/>
      <c r="F120" s="157"/>
      <c r="G120" s="157"/>
      <c r="H120" s="157"/>
      <c r="I120" s="157"/>
      <c r="J120" s="157"/>
      <c r="K120" s="157"/>
      <c r="L120" s="157"/>
    </row>
    <row r="121" spans="5:12">
      <c r="E121" s="157"/>
      <c r="F121" s="157"/>
      <c r="G121" s="157"/>
      <c r="H121" s="157"/>
      <c r="I121" s="157"/>
      <c r="J121" s="157"/>
      <c r="K121" s="157"/>
      <c r="L121" s="157"/>
    </row>
    <row r="122" spans="5:12">
      <c r="E122" s="157"/>
      <c r="F122" s="157"/>
      <c r="G122" s="157"/>
      <c r="H122" s="157"/>
      <c r="I122" s="157"/>
      <c r="J122" s="157"/>
      <c r="K122" s="157"/>
      <c r="L122" s="157"/>
    </row>
    <row r="123" spans="5:12">
      <c r="E123" s="157"/>
      <c r="F123" s="157"/>
      <c r="G123" s="157"/>
      <c r="H123" s="157"/>
      <c r="I123" s="157"/>
      <c r="J123" s="157"/>
      <c r="K123" s="157"/>
      <c r="L123" s="157"/>
    </row>
    <row r="124" spans="5:12">
      <c r="E124" s="157"/>
      <c r="F124" s="157"/>
      <c r="G124" s="157"/>
      <c r="H124" s="157"/>
      <c r="I124" s="157"/>
      <c r="J124" s="157"/>
      <c r="K124" s="157"/>
      <c r="L124" s="157"/>
    </row>
    <row r="125" spans="5:12">
      <c r="E125" s="157"/>
      <c r="F125" s="157"/>
      <c r="G125" s="157"/>
      <c r="H125" s="157"/>
      <c r="I125" s="157"/>
      <c r="J125" s="157"/>
      <c r="K125" s="157"/>
      <c r="L125" s="157"/>
    </row>
    <row r="126" spans="5:12">
      <c r="E126" s="157"/>
      <c r="F126" s="157"/>
      <c r="G126" s="157"/>
      <c r="H126" s="157"/>
      <c r="I126" s="157"/>
      <c r="J126" s="157"/>
      <c r="K126" s="157"/>
      <c r="L126" s="157"/>
    </row>
    <row r="127" spans="5:12">
      <c r="E127" s="157"/>
      <c r="F127" s="157"/>
      <c r="G127" s="157"/>
      <c r="H127" s="157"/>
      <c r="I127" s="157"/>
      <c r="J127" s="157"/>
      <c r="K127" s="157"/>
      <c r="L127" s="157"/>
    </row>
    <row r="128" spans="5:12">
      <c r="E128" s="157"/>
      <c r="F128" s="157"/>
      <c r="G128" s="157"/>
      <c r="H128" s="157"/>
      <c r="I128" s="157"/>
      <c r="J128" s="157"/>
      <c r="K128" s="157"/>
      <c r="L128" s="157"/>
    </row>
    <row r="129" spans="5:12">
      <c r="E129" s="157"/>
      <c r="F129" s="157"/>
      <c r="G129" s="157"/>
      <c r="H129" s="157"/>
      <c r="I129" s="157"/>
      <c r="J129" s="157"/>
      <c r="K129" s="157"/>
      <c r="L129" s="157"/>
    </row>
    <row r="130" spans="5:12">
      <c r="E130" s="157"/>
      <c r="F130" s="157"/>
      <c r="G130" s="157"/>
      <c r="H130" s="157"/>
      <c r="I130" s="157"/>
      <c r="J130" s="157"/>
      <c r="K130" s="157"/>
      <c r="L130" s="157"/>
    </row>
    <row r="131" spans="5:12">
      <c r="E131" s="157"/>
      <c r="F131" s="157"/>
      <c r="G131" s="157"/>
      <c r="H131" s="157"/>
      <c r="I131" s="157"/>
      <c r="J131" s="157"/>
      <c r="K131" s="157"/>
      <c r="L131" s="157"/>
    </row>
    <row r="132" spans="5:12">
      <c r="E132" s="157"/>
      <c r="F132" s="157"/>
      <c r="G132" s="157"/>
      <c r="H132" s="157"/>
      <c r="I132" s="157"/>
      <c r="J132" s="157"/>
      <c r="K132" s="157"/>
      <c r="L132" s="157"/>
    </row>
    <row r="133" spans="5:12">
      <c r="E133" s="157"/>
      <c r="F133" s="157"/>
      <c r="G133" s="157"/>
      <c r="H133" s="157"/>
      <c r="I133" s="157"/>
      <c r="J133" s="157"/>
      <c r="K133" s="157"/>
      <c r="L133" s="157"/>
    </row>
    <row r="134" spans="5:12">
      <c r="E134" s="157"/>
      <c r="F134" s="157"/>
      <c r="G134" s="157"/>
      <c r="H134" s="157"/>
      <c r="I134" s="157"/>
      <c r="J134" s="157"/>
      <c r="K134" s="157"/>
      <c r="L134" s="157"/>
    </row>
    <row r="135" spans="5:12">
      <c r="E135" s="157"/>
      <c r="F135" s="157"/>
      <c r="G135" s="157"/>
      <c r="H135" s="157"/>
      <c r="I135" s="157"/>
      <c r="J135" s="157"/>
      <c r="K135" s="157"/>
      <c r="L135" s="157"/>
    </row>
    <row r="136" spans="5:12">
      <c r="E136" s="157"/>
      <c r="F136" s="157"/>
      <c r="G136" s="157"/>
      <c r="H136" s="157"/>
      <c r="I136" s="157"/>
      <c r="J136" s="157"/>
      <c r="K136" s="157"/>
      <c r="L136" s="157"/>
    </row>
    <row r="137" spans="5:12">
      <c r="E137" s="157"/>
      <c r="F137" s="157"/>
      <c r="G137" s="157"/>
      <c r="H137" s="157"/>
      <c r="I137" s="157"/>
      <c r="J137" s="157"/>
      <c r="K137" s="157"/>
      <c r="L137" s="157"/>
    </row>
  </sheetData>
  <autoFilter ref="A4:D4"/>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sheetPr>
    <tabColor theme="5" tint="-0.249977111117893"/>
    <outlinePr summaryBelow="0" summaryRight="0"/>
  </sheetPr>
  <dimension ref="A1:AB137"/>
  <sheetViews>
    <sheetView topLeftCell="C1" zoomScale="70" zoomScaleNormal="70" workbookViewId="0">
      <selection activeCell="R16" sqref="R16"/>
    </sheetView>
  </sheetViews>
  <sheetFormatPr defaultColWidth="9.140625" defaultRowHeight="15" outlineLevelCol="1"/>
  <cols>
    <col min="1" max="1" width="7.7109375" style="62" customWidth="1"/>
    <col min="2" max="2" width="9.85546875" style="60" customWidth="1"/>
    <col min="3" max="3" width="76.85546875" style="132" customWidth="1"/>
    <col min="4" max="4" width="12.140625" style="76" customWidth="1"/>
    <col min="5" max="12" width="19.7109375" style="79" customWidth="1"/>
    <col min="13" max="25" width="9.140625" style="61"/>
    <col min="26" max="26" width="4.42578125" style="61" customWidth="1" outlineLevel="1"/>
    <col min="27" max="27" width="29.5703125" style="61" customWidth="1" outlineLevel="1"/>
    <col min="28" max="28" width="9.7109375" style="61" customWidth="1" outlineLevel="1"/>
    <col min="29" max="16384" width="9.140625" style="61"/>
  </cols>
  <sheetData>
    <row r="1" spans="1:28" ht="20.25">
      <c r="A1" s="100" t="s">
        <v>773</v>
      </c>
      <c r="B1" s="63"/>
      <c r="C1" s="131"/>
      <c r="D1" s="125"/>
      <c r="E1" s="77"/>
      <c r="F1" s="77"/>
      <c r="G1" s="77"/>
      <c r="H1" s="77"/>
      <c r="I1" s="77"/>
      <c r="J1" s="77"/>
      <c r="K1" s="77"/>
      <c r="L1" s="77"/>
    </row>
    <row r="2" spans="1:28">
      <c r="D2" s="129"/>
    </row>
    <row r="3" spans="1:28" s="117" customFormat="1" ht="57">
      <c r="A3" s="103" t="s">
        <v>0</v>
      </c>
      <c r="B3" s="102" t="s">
        <v>18</v>
      </c>
      <c r="C3" s="102" t="s">
        <v>24</v>
      </c>
      <c r="D3" s="127" t="s">
        <v>25</v>
      </c>
      <c r="E3" s="120" t="str">
        <f>'ИД Свод'!D3</f>
        <v>МБДОУ «Детский сад № 1 «Ангелочки» с. Ножай-Юрт»</v>
      </c>
      <c r="F3" s="120" t="str">
        <f>'ИД Свод'!E3</f>
        <v>МБДОУ «Детский сад № 2 «Солнышко» с. Ножай-Юрт»</v>
      </c>
      <c r="G3" s="120" t="str">
        <f>'ИД Свод'!F3</f>
        <v>МБДОУ «Детский сад с. Аллерой»</v>
      </c>
      <c r="H3" s="120" t="str">
        <f>'ИД Свод'!G3</f>
        <v>МБДОУ «Детский сад «Ласточки» с. Галайты»</v>
      </c>
      <c r="I3" s="120" t="str">
        <f>'ИД Свод'!H3</f>
        <v>МБДОУ «Детский сад с. Зандак»</v>
      </c>
      <c r="J3" s="120" t="str">
        <f>'ИД Свод'!I3</f>
        <v>МБДОУ «Детский сад «Солнышко» с. Саясан»</v>
      </c>
      <c r="K3" s="120" t="str">
        <f>'ИД Свод'!J3</f>
        <v>МБДОУ «Детский сад «Теремок» с. Мескеты»</v>
      </c>
      <c r="L3" s="120" t="str">
        <f>'ИД Свод'!K3</f>
        <v>МБДОУ «Детский сад «Малышка» с. Энгеной»</v>
      </c>
      <c r="Z3" s="95" t="s">
        <v>0</v>
      </c>
      <c r="AA3" s="95" t="s">
        <v>18</v>
      </c>
      <c r="AB3" s="95" t="s">
        <v>772</v>
      </c>
    </row>
    <row r="4" spans="1:28" ht="30">
      <c r="A4" s="8"/>
      <c r="B4" s="59"/>
      <c r="C4" s="133"/>
      <c r="D4" s="121"/>
      <c r="E4" s="84"/>
      <c r="F4" s="84"/>
      <c r="G4" s="84"/>
      <c r="H4" s="84"/>
      <c r="I4" s="84"/>
      <c r="J4" s="84"/>
      <c r="K4" s="84"/>
      <c r="L4" s="84"/>
      <c r="Z4" s="184">
        <v>1</v>
      </c>
      <c r="AA4" s="184" t="s">
        <v>771</v>
      </c>
      <c r="AB4" s="185">
        <v>35.050000000000004</v>
      </c>
    </row>
    <row r="5" spans="1:28" ht="30">
      <c r="A5" s="8"/>
      <c r="B5" s="59" t="s">
        <v>19</v>
      </c>
      <c r="C5" s="133"/>
      <c r="D5" s="150"/>
      <c r="E5" s="177">
        <f t="shared" ref="E5:K5" si="0">E6+E19+E25+E42+E71+E76+E98</f>
        <v>58.742999999999995</v>
      </c>
      <c r="F5" s="177">
        <f t="shared" si="0"/>
        <v>54.762999999999998</v>
      </c>
      <c r="G5" s="177">
        <f t="shared" si="0"/>
        <v>58.783000000000001</v>
      </c>
      <c r="H5" s="177">
        <f t="shared" si="0"/>
        <v>59.262999999999998</v>
      </c>
      <c r="I5" s="177">
        <f t="shared" si="0"/>
        <v>52.05</v>
      </c>
      <c r="J5" s="177">
        <f t="shared" si="0"/>
        <v>53.249000000000002</v>
      </c>
      <c r="K5" s="177">
        <f t="shared" si="0"/>
        <v>35.050000000000004</v>
      </c>
      <c r="L5" s="177">
        <f>L6+L19+L25+L42+L71+L76+L98</f>
        <v>57.249000000000002</v>
      </c>
      <c r="Z5" s="184">
        <v>2</v>
      </c>
      <c r="AA5" s="184" t="s">
        <v>770</v>
      </c>
      <c r="AB5" s="185">
        <v>52.05</v>
      </c>
    </row>
    <row r="6" spans="1:28" ht="30">
      <c r="A6" s="64"/>
      <c r="B6" s="107" t="str">
        <f>'Методика оценки'!A6</f>
        <v>К1</v>
      </c>
      <c r="C6" s="107" t="str">
        <f>'Методика оценки'!B6</f>
        <v>Группа критериев 1. Качество образовательного процесса</v>
      </c>
      <c r="D6" s="122">
        <f>'Методика оценки'!D6</f>
        <v>0.2</v>
      </c>
      <c r="E6" s="178">
        <f t="shared" ref="E6:L6" si="1">SUM(E7:E18)*$D$6</f>
        <v>13</v>
      </c>
      <c r="F6" s="178">
        <f t="shared" si="1"/>
        <v>9.8000000000000007</v>
      </c>
      <c r="G6" s="178">
        <f t="shared" si="1"/>
        <v>11.3</v>
      </c>
      <c r="H6" s="178">
        <f t="shared" si="1"/>
        <v>9</v>
      </c>
      <c r="I6" s="178">
        <f t="shared" si="1"/>
        <v>12</v>
      </c>
      <c r="J6" s="178">
        <f t="shared" si="1"/>
        <v>10</v>
      </c>
      <c r="K6" s="178">
        <f t="shared" si="1"/>
        <v>3</v>
      </c>
      <c r="L6" s="178">
        <f t="shared" si="1"/>
        <v>5</v>
      </c>
      <c r="Z6" s="184">
        <v>3</v>
      </c>
      <c r="AA6" s="184" t="s">
        <v>757</v>
      </c>
      <c r="AB6" s="185">
        <v>53.249000000000002</v>
      </c>
    </row>
    <row r="7" spans="1:28" ht="30">
      <c r="A7" s="2"/>
      <c r="B7" s="91" t="str">
        <f>'Методика оценки'!A7</f>
        <v>К1.1.</v>
      </c>
      <c r="C7" s="90" t="str">
        <f>'Методика оценки'!C7</f>
        <v>Наличие воспитанников, ставших победителями муниципальных, региональных, всероссийских или международных массовых мероприятий в отчетном году</v>
      </c>
      <c r="D7" s="123">
        <f>'Методика оценки'!D7</f>
        <v>0.05</v>
      </c>
      <c r="E7" s="118">
        <f>(IF('ИД Свод'!D5='Методика оценки'!$H$8,'Методика оценки'!$E$8,IF('ИД Свод'!D5='Методика оценки'!$H$9,'Методика оценки'!$E$9,IF('ИД Свод'!D5='Методика оценки'!$H$10,'Методика оценки'!$E$10,'Методика оценки'!$E$11))))*$D$7</f>
        <v>0</v>
      </c>
      <c r="F7" s="118">
        <f>(IF('ИД Свод'!E5='Методика оценки'!$H$8,'Методика оценки'!$E$8,IF('ИД Свод'!E5='Методика оценки'!$H$9,'Методика оценки'!$E$9,IF('ИД Свод'!E5='Методика оценки'!$H$10,'Методика оценки'!$E$10,'Методика оценки'!$E$11))))*$D$7</f>
        <v>4</v>
      </c>
      <c r="G7" s="118">
        <f>(IF('ИД Свод'!F5='Методика оценки'!$H$8,'Методика оценки'!$E$8,IF('ИД Свод'!F5='Методика оценки'!$H$9,'Методика оценки'!$E$9,IF('ИД Свод'!F5='Методика оценки'!$H$10,'Методика оценки'!$E$10,'Методика оценки'!$E$11))))*$D$7</f>
        <v>4</v>
      </c>
      <c r="H7" s="118">
        <f>(IF('ИД Свод'!G5='Методика оценки'!$H$8,'Методика оценки'!$E$8,IF('ИД Свод'!G5='Методика оценки'!$H$9,'Методика оценки'!$E$9,IF('ИД Свод'!G5='Методика оценки'!$H$10,'Методика оценки'!$E$10,'Методика оценки'!$E$11))))*$D$7</f>
        <v>0</v>
      </c>
      <c r="I7" s="118">
        <f>(IF('ИД Свод'!H5='Методика оценки'!$H$8,'Методика оценки'!$E$8,IF('ИД Свод'!H5='Методика оценки'!$H$9,'Методика оценки'!$E$9,IF('ИД Свод'!H5='Методика оценки'!$H$10,'Методика оценки'!$E$10,'Методика оценки'!$E$11))))*$D$7</f>
        <v>0</v>
      </c>
      <c r="J7" s="118">
        <f>(IF('ИД Свод'!I5='Методика оценки'!$H$8,'Методика оценки'!$E$8,IF('ИД Свод'!I5='Методика оценки'!$H$9,'Методика оценки'!$E$9,IF('ИД Свод'!I5='Методика оценки'!$H$10,'Методика оценки'!$E$10,'Методика оценки'!$E$11))))*$D$7</f>
        <v>0</v>
      </c>
      <c r="K7" s="118">
        <f>(IF('ИД Свод'!J5='Методика оценки'!$H$8,'Методика оценки'!$E$8,IF('ИД Свод'!J5='Методика оценки'!$H$9,'Методика оценки'!$E$9,IF('ИД Свод'!J5='Методика оценки'!$H$10,'Методика оценки'!$E$10,'Методика оценки'!$E$11))))*$D$7</f>
        <v>0</v>
      </c>
      <c r="L7" s="118">
        <f>(IF('ИД Свод'!K5='Методика оценки'!$H$8,'Методика оценки'!$E$8,IF('ИД Свод'!K5='Методика оценки'!$H$9,'Методика оценки'!$E$9,IF('ИД Свод'!K5='Методика оценки'!$H$10,'Методика оценки'!$E$10,'Методика оценки'!$E$11))))*$D$7</f>
        <v>0</v>
      </c>
      <c r="Z7" s="184">
        <v>4</v>
      </c>
      <c r="AA7" s="184" t="s">
        <v>767</v>
      </c>
      <c r="AB7" s="185">
        <v>54.762999999999998</v>
      </c>
    </row>
    <row r="8" spans="1:28" ht="30">
      <c r="A8" s="2"/>
      <c r="B8" s="91" t="str">
        <f>'Методика оценки'!A12</f>
        <v>К1.2.</v>
      </c>
      <c r="C8" s="90" t="str">
        <f>'Методика оценки'!C12</f>
        <v xml:space="preserve">Наличие бесплатного дополнительного образования в ДОО в отчетном году
</v>
      </c>
      <c r="D8" s="123">
        <f>'Методика оценки'!D12</f>
        <v>0.1</v>
      </c>
      <c r="E8" s="118">
        <f>(IF('ИД Свод'!D6='Методика оценки'!$H$13,'Методика оценки'!$E$13,IF('ИД Свод'!D6='Методика оценки'!$H$14,'Методика оценки'!$E$14,'Методика оценки'!$E$13)))*$D$8</f>
        <v>0</v>
      </c>
      <c r="F8" s="118">
        <f>(IF('ИД Свод'!E6='Методика оценки'!$H$13,'Методика оценки'!$E$13,IF('ИД Свод'!E6='Методика оценки'!$H$14,'Методика оценки'!$E$14,'Методика оценки'!$E$13)))*$D$8</f>
        <v>0</v>
      </c>
      <c r="G8" s="118">
        <f>(IF('ИД Свод'!F6='Методика оценки'!$H$13,'Методика оценки'!$E$13,IF('ИД Свод'!F6='Методика оценки'!$H$14,'Методика оценки'!$E$14,'Методика оценки'!$E$13)))*$D$8</f>
        <v>0</v>
      </c>
      <c r="H8" s="118">
        <f>(IF('ИД Свод'!G6='Методика оценки'!$H$13,'Методика оценки'!$E$13,IF('ИД Свод'!G6='Методика оценки'!$H$14,'Методика оценки'!$E$14,'Методика оценки'!$E$13)))*$D$8</f>
        <v>0</v>
      </c>
      <c r="I8" s="118">
        <f>(IF('ИД Свод'!H6='Методика оценки'!$H$13,'Методика оценки'!$E$13,IF('ИД Свод'!H6='Методика оценки'!$H$14,'Методика оценки'!$E$14,'Методика оценки'!$E$13)))*$D$8</f>
        <v>0</v>
      </c>
      <c r="J8" s="118">
        <f>(IF('ИД Свод'!I6='Методика оценки'!$H$13,'Методика оценки'!$E$13,IF('ИД Свод'!I6='Методика оценки'!$H$14,'Методика оценки'!$E$14,'Методика оценки'!$E$13)))*$D$8</f>
        <v>0</v>
      </c>
      <c r="K8" s="118">
        <f>(IF('ИД Свод'!J6='Методика оценки'!$H$13,'Методика оценки'!$E$13,IF('ИД Свод'!J6='Методика оценки'!$H$14,'Методика оценки'!$E$14,'Методика оценки'!$E$13)))*$D$8</f>
        <v>0</v>
      </c>
      <c r="L8" s="118">
        <f>(IF('ИД Свод'!K6='Методика оценки'!$H$13,'Методика оценки'!$E$13,IF('ИД Свод'!K6='Методика оценки'!$H$14,'Методика оценки'!$E$14,'Методика оценки'!$E$13)))*$D$8</f>
        <v>0</v>
      </c>
      <c r="Z8" s="184">
        <v>5</v>
      </c>
      <c r="AA8" s="184" t="s">
        <v>765</v>
      </c>
      <c r="AB8" s="185">
        <v>57.249000000000002</v>
      </c>
    </row>
    <row r="9" spans="1:28" ht="30">
      <c r="A9" s="2"/>
      <c r="B9" s="91" t="str">
        <f>'Методика оценки'!A15</f>
        <v>К1.3.</v>
      </c>
      <c r="C9" s="90" t="str">
        <f>'Методика оценки'!C15</f>
        <v>Количество разновидностей бесплатных кружков и секций в ДОО в отчетном году</v>
      </c>
      <c r="D9" s="123">
        <f>'Методика оценки'!D15</f>
        <v>0.05</v>
      </c>
      <c r="E9" s="179">
        <f>(IF('ИД Свод'!D7&lt;='Методика оценки'!$J$16,'Методика оценки'!$E$16,IF('Методика оценки'!$H$17&lt;='ИД Свод'!D7&lt;='Методика оценки'!$J$17,'Методика оценки'!$E$17,IF('ИД Свод'!D7&gt;='Методика оценки'!$H$18,'Методика оценки'!$E$18,'Методика оценки'!$E$17))))*$D$9</f>
        <v>0</v>
      </c>
      <c r="F9" s="179">
        <f>(IF('ИД Свод'!E7&lt;='Методика оценки'!$J$16,'Методика оценки'!$E$16,IF('Методика оценки'!$H$17&lt;='ИД Свод'!E7&lt;='Методика оценки'!$J$17,'Методика оценки'!$E$17,IF('ИД Свод'!E7&gt;='Методика оценки'!$H$18,'Методика оценки'!$E$18,'Методика оценки'!$E$17))))*$D$9</f>
        <v>0</v>
      </c>
      <c r="G9" s="179">
        <f>(IF('ИД Свод'!F7&lt;='Методика оценки'!$J$16,'Методика оценки'!$E$16,IF('Методика оценки'!$H$17&lt;='ИД Свод'!F7&lt;='Методика оценки'!$J$17,'Методика оценки'!$E$17,IF('ИД Свод'!F7&gt;='Методика оценки'!$H$18,'Методика оценки'!$E$18,'Методика оценки'!$E$17))))*$D$9</f>
        <v>0</v>
      </c>
      <c r="H9" s="179">
        <f>(IF('ИД Свод'!G7&lt;='Методика оценки'!$J$16,'Методика оценки'!$E$16,IF('Методика оценки'!$H$17&lt;='ИД Свод'!G7&lt;='Методика оценки'!$J$17,'Методика оценки'!$E$17,IF('ИД Свод'!G7&gt;='Методика оценки'!$H$18,'Методика оценки'!$E$18,'Методика оценки'!$E$17))))*$D$9</f>
        <v>0</v>
      </c>
      <c r="I9" s="179">
        <f>(IF('ИД Свод'!H7&lt;='Методика оценки'!$J$16,'Методика оценки'!$E$16,IF('Методика оценки'!$H$17&lt;='ИД Свод'!H7&lt;='Методика оценки'!$J$17,'Методика оценки'!$E$17,IF('ИД Свод'!H7&gt;='Методика оценки'!$H$18,'Методика оценки'!$E$18,'Методика оценки'!$E$17))))*$D$9</f>
        <v>0</v>
      </c>
      <c r="J9" s="179">
        <f>(IF('ИД Свод'!I7&lt;='Методика оценки'!$J$16,'Методика оценки'!$E$16,IF('Методика оценки'!$H$17&lt;='ИД Свод'!I7&lt;='Методика оценки'!$J$17,'Методика оценки'!$E$17,IF('ИД Свод'!I7&gt;='Методика оценки'!$H$18,'Методика оценки'!$E$18,'Методика оценки'!$E$17))))*$D$9</f>
        <v>0</v>
      </c>
      <c r="K9" s="179">
        <f>(IF('ИД Свод'!J7&lt;='Методика оценки'!$J$16,'Методика оценки'!$E$16,IF('Методика оценки'!$H$17&lt;='ИД Свод'!J7&lt;='Методика оценки'!$J$17,'Методика оценки'!$E$17,IF('ИД Свод'!J7&gt;='Методика оценки'!$H$18,'Методика оценки'!$E$18,'Методика оценки'!$E$17))))*$D$9</f>
        <v>0</v>
      </c>
      <c r="L9" s="179">
        <f>(IF('ИД Свод'!K7&lt;='Методика оценки'!$J$16,'Методика оценки'!$E$16,IF('Методика оценки'!$H$17&lt;='ИД Свод'!K7&lt;='Методика оценки'!$J$17,'Методика оценки'!$E$17,IF('ИД Свод'!K7&gt;='Методика оценки'!$H$18,'Методика оценки'!$E$18,'Методика оценки'!$E$17))))*$D$9</f>
        <v>0</v>
      </c>
      <c r="Z9" s="184">
        <v>6</v>
      </c>
      <c r="AA9" s="184" t="s">
        <v>766</v>
      </c>
      <c r="AB9" s="185">
        <v>58.742999999999995</v>
      </c>
    </row>
    <row r="10" spans="1:28" ht="30">
      <c r="A10" s="2"/>
      <c r="B10" s="91" t="str">
        <f>'Методика оценки'!A22</f>
        <v>К1.4.</v>
      </c>
      <c r="C10" s="90" t="str">
        <f>'Методика оценки'!C22</f>
        <v xml:space="preserve">Доля воспитанников, получающих дополнительное образование бесплатно (в общем числе воспитанников) в отчетном году
</v>
      </c>
      <c r="D10" s="123">
        <f>'Методика оценки'!D22</f>
        <v>0.1</v>
      </c>
      <c r="E10" s="179">
        <f>IF('ИД Свод'!D9=0,0,(IF(('ИД Свод'!D8/'ИД Свод'!D9)*100&lt;='Методика оценки'!$J$24,'Методика оценки'!$E$24,IF('Методика оценки'!$H$25&lt;=('ИД Свод'!D8/'ИД Свод'!D9)*100&lt;='Методика оценки'!$J$25,'Методика оценки'!$E$25,IF(('ИД Свод'!D8/'ИД Свод'!D9)*100&gt;='Методика оценки'!$H$26,'Методика оценки'!$E$26,'Методика оценки'!$E$25))))*$D$10)</f>
        <v>0</v>
      </c>
      <c r="F10" s="179">
        <f>IF('ИД Свод'!E9=0,0,(IF(('ИД Свод'!E8/'ИД Свод'!E9)*100&lt;='Методика оценки'!$J$24,'Методика оценки'!$E$24,IF('Методика оценки'!$H$25&lt;=('ИД Свод'!E8/'ИД Свод'!E9)*100&lt;='Методика оценки'!$J$25,'Методика оценки'!$E$25,IF(('ИД Свод'!E8/'ИД Свод'!E9)*100&gt;='Методика оценки'!$H$26,'Методика оценки'!$E$26,'Методика оценки'!$E$25))))*$D$10)</f>
        <v>0</v>
      </c>
      <c r="G10" s="179">
        <f>IF('ИД Свод'!F9=0,0,(IF(('ИД Свод'!F8/'ИД Свод'!F9)*100&lt;='Методика оценки'!$J$24,'Методика оценки'!$E$24,IF('Методика оценки'!$H$25&lt;=('ИД Свод'!F8/'ИД Свод'!F9)*100&lt;='Методика оценки'!$J$25,'Методика оценки'!$E$25,IF(('ИД Свод'!F8/'ИД Свод'!F9)*100&gt;='Методика оценки'!$H$26,'Методика оценки'!$E$26,'Методика оценки'!$E$25))))*$D$10)</f>
        <v>0</v>
      </c>
      <c r="H10" s="179">
        <f>IF('ИД Свод'!G9=0,0,(IF(('ИД Свод'!G8/'ИД Свод'!G9)*100&lt;='Методика оценки'!$J$24,'Методика оценки'!$E$24,IF('Методика оценки'!$H$25&lt;=('ИД Свод'!G8/'ИД Свод'!G9)*100&lt;='Методика оценки'!$J$25,'Методика оценки'!$E$25,IF(('ИД Свод'!G8/'ИД Свод'!G9)*100&gt;='Методика оценки'!$H$26,'Методика оценки'!$E$26,'Методика оценки'!$E$25))))*$D$10)</f>
        <v>0</v>
      </c>
      <c r="I10" s="179">
        <f>IF('ИД Свод'!H9=0,0,(IF(('ИД Свод'!H8/'ИД Свод'!H9)*100&lt;='Методика оценки'!$J$24,'Методика оценки'!$E$24,IF('Методика оценки'!$H$25&lt;=('ИД Свод'!H8/'ИД Свод'!H9)*100&lt;='Методика оценки'!$J$25,'Методика оценки'!$E$25,IF(('ИД Свод'!H8/'ИД Свод'!H9)*100&gt;='Методика оценки'!$H$26,'Методика оценки'!$E$26,'Методика оценки'!$E$25))))*$D$10)</f>
        <v>0</v>
      </c>
      <c r="J10" s="179">
        <f>IF('ИД Свод'!I9=0,0,(IF(('ИД Свод'!I8/'ИД Свод'!I9)*100&lt;='Методика оценки'!$J$24,'Методика оценки'!$E$24,IF('Методика оценки'!$H$25&lt;=('ИД Свод'!I8/'ИД Свод'!I9)*100&lt;='Методика оценки'!$J$25,'Методика оценки'!$E$25,IF(('ИД Свод'!I8/'ИД Свод'!I9)*100&gt;='Методика оценки'!$H$26,'Методика оценки'!$E$26,'Методика оценки'!$E$25))))*$D$10)</f>
        <v>0</v>
      </c>
      <c r="K10" s="179">
        <f>IF('ИД Свод'!J9=0,0,(IF(('ИД Свод'!J8/'ИД Свод'!J9)*100&lt;='Методика оценки'!$J$24,'Методика оценки'!$E$24,IF('Методика оценки'!$H$25&lt;=('ИД Свод'!J8/'ИД Свод'!J9)*100&lt;='Методика оценки'!$J$25,'Методика оценки'!$E$25,IF(('ИД Свод'!J8/'ИД Свод'!J9)*100&gt;='Методика оценки'!$H$26,'Методика оценки'!$E$26,'Методика оценки'!$E$25))))*$D$10)</f>
        <v>0</v>
      </c>
      <c r="L10" s="179">
        <f>IF('ИД Свод'!K9=0,0,(IF(('ИД Свод'!K8/'ИД Свод'!K9)*100&lt;='Методика оценки'!$J$24,'Методика оценки'!$E$24,IF('Методика оценки'!$H$25&lt;=('ИД Свод'!K8/'ИД Свод'!K9)*100&lt;='Методика оценки'!$J$25,'Методика оценки'!$E$25,IF(('ИД Свод'!K8/'ИД Свод'!K9)*100&gt;='Методика оценки'!$H$26,'Методика оценки'!$E$26,'Методика оценки'!$E$25))))*$D$10)</f>
        <v>0</v>
      </c>
      <c r="Z10" s="184">
        <v>7</v>
      </c>
      <c r="AA10" s="184" t="s">
        <v>768</v>
      </c>
      <c r="AB10" s="185">
        <v>58.783000000000001</v>
      </c>
    </row>
    <row r="11" spans="1:28" ht="30">
      <c r="A11" s="2"/>
      <c r="B11" s="91" t="str">
        <f>'Методика оценки'!A35</f>
        <v>К1.5</v>
      </c>
      <c r="C11" s="90" t="str">
        <f>'Методика оценки'!C35</f>
        <v>Количество проведенных в ДОО конкурсов, выставок, открытых уроков, демонстрирующих достижения воспитанников, в отчетном году</v>
      </c>
      <c r="D11" s="123">
        <f>'Методика оценки'!D35</f>
        <v>0.05</v>
      </c>
      <c r="E11" s="179">
        <f>(IF('ИД Свод'!D10&lt;='Методика оценки'!$J$36,'Методика оценки'!$E$36,IF('Методика оценки'!$H$37&lt;='ИД Свод'!D10&lt;='Методика оценки'!$J$37,'Методика оценки'!$E$37,IF('ИД Свод'!D10&gt;='Методика оценки'!$H$38,'Методика оценки'!$E$38,'Методика оценки'!$E$37))))*$D$11</f>
        <v>5</v>
      </c>
      <c r="F11" s="179">
        <f>(IF('ИД Свод'!E10&lt;='Методика оценки'!$J$36,'Методика оценки'!$E$36,IF('Методика оценки'!$H$37&lt;='ИД Свод'!E10&lt;='Методика оценки'!$J$37,'Методика оценки'!$E$37,IF('ИД Свод'!E10&gt;='Методика оценки'!$H$38,'Методика оценки'!$E$38,'Методика оценки'!$E$37))))*$D$11</f>
        <v>5</v>
      </c>
      <c r="G11" s="179">
        <f>(IF('ИД Свод'!F10&lt;='Методика оценки'!$J$36,'Методика оценки'!$E$36,IF('Методика оценки'!$H$37&lt;='ИД Свод'!F10&lt;='Методика оценки'!$J$37,'Методика оценки'!$E$37,IF('ИД Свод'!F10&gt;='Методика оценки'!$H$38,'Методика оценки'!$E$38,'Методика оценки'!$E$37))))*$D$11</f>
        <v>2.5</v>
      </c>
      <c r="H11" s="179">
        <f>(IF('ИД Свод'!G10&lt;='Методика оценки'!$J$36,'Методика оценки'!$E$36,IF('Методика оценки'!$H$37&lt;='ИД Свод'!G10&lt;='Методика оценки'!$J$37,'Методика оценки'!$E$37,IF('ИД Свод'!G10&gt;='Методика оценки'!$H$38,'Методика оценки'!$E$38,'Методика оценки'!$E$37))))*$D$11</f>
        <v>5</v>
      </c>
      <c r="I11" s="179">
        <f>(IF('ИД Свод'!H10&lt;='Методика оценки'!$J$36,'Методика оценки'!$E$36,IF('Методика оценки'!$H$37&lt;='ИД Свод'!H10&lt;='Методика оценки'!$J$37,'Методика оценки'!$E$37,IF('ИД Свод'!H10&gt;='Методика оценки'!$H$38,'Методика оценки'!$E$38,'Методика оценки'!$E$37))))*$D$11</f>
        <v>5</v>
      </c>
      <c r="J11" s="179">
        <f>(IF('ИД Свод'!I10&lt;='Методика оценки'!$J$36,'Методика оценки'!$E$36,IF('Методика оценки'!$H$37&lt;='ИД Свод'!I10&lt;='Методика оценки'!$J$37,'Методика оценки'!$E$37,IF('ИД Свод'!I10&gt;='Методика оценки'!$H$38,'Методика оценки'!$E$38,'Методика оценки'!$E$37))))*$D$11</f>
        <v>5</v>
      </c>
      <c r="K11" s="179">
        <f>(IF('ИД Свод'!J10&lt;='Методика оценки'!$J$36,'Методика оценки'!$E$36,IF('Методика оценки'!$H$37&lt;='ИД Свод'!J10&lt;='Методика оценки'!$J$37,'Методика оценки'!$E$37,IF('ИД Свод'!J10&gt;='Методика оценки'!$H$38,'Методика оценки'!$E$38,'Методика оценки'!$E$37))))*$D$11</f>
        <v>0</v>
      </c>
      <c r="L11" s="179">
        <f>(IF('ИД Свод'!K10&lt;='Методика оценки'!$J$36,'Методика оценки'!$E$36,IF('Методика оценки'!$H$37&lt;='ИД Свод'!K10&lt;='Методика оценки'!$J$37,'Методика оценки'!$E$37,IF('ИД Свод'!K10&gt;='Методика оценки'!$H$38,'Методика оценки'!$E$38,'Методика оценки'!$E$37))))*$D$11</f>
        <v>0</v>
      </c>
      <c r="Z11" s="184">
        <v>8</v>
      </c>
      <c r="AA11" s="184" t="s">
        <v>769</v>
      </c>
      <c r="AB11" s="185">
        <v>59.262999999999998</v>
      </c>
    </row>
    <row r="12" spans="1:28" ht="30">
      <c r="A12" s="2"/>
      <c r="B12" s="91" t="str">
        <f>'Методика оценки'!A39</f>
        <v>К1.6</v>
      </c>
      <c r="C12" s="90" t="str">
        <f>'Методика оценки'!C39</f>
        <v>Количество познавательных мероприятий, проведенных ДОО совместно с родителями воспитанников, в отчетном году</v>
      </c>
      <c r="D12" s="123">
        <f>'Методика оценки'!D39</f>
        <v>0.1</v>
      </c>
      <c r="E12" s="179">
        <f>(IF('ИД Свод'!D11&lt;='Методика оценки'!$J$40,'Методика оценки'!$E$40,IF('Методика оценки'!$H$41&lt;='ИД Свод'!D11&lt;='Методика оценки'!$J$41,'Методика оценки'!$E$41,IF('ИД Свод'!D11&gt;='Методика оценки'!$H$42,'Методика оценки'!$E$42,'Методика оценки'!$E$41))))*$D$12</f>
        <v>10</v>
      </c>
      <c r="F12" s="179">
        <f>(IF('ИД Свод'!E11&lt;='Методика оценки'!$J$40,'Методика оценки'!$E$40,IF('Методика оценки'!$H$41&lt;='ИД Свод'!E11&lt;='Методика оценки'!$J$41,'Методика оценки'!$E$41,IF('ИД Свод'!E11&gt;='Методика оценки'!$H$42,'Методика оценки'!$E$42,'Методика оценки'!$E$41))))*$D$12</f>
        <v>5</v>
      </c>
      <c r="G12" s="179">
        <f>(IF('ИД Свод'!F11&lt;='Методика оценки'!$J$40,'Методика оценки'!$E$40,IF('Методика оценки'!$H$41&lt;='ИД Свод'!F11&lt;='Методика оценки'!$J$41,'Методика оценки'!$E$41,IF('ИД Свод'!F11&gt;='Методика оценки'!$H$42,'Методика оценки'!$E$42,'Методика оценки'!$E$41))))*$D$12</f>
        <v>5</v>
      </c>
      <c r="H12" s="179">
        <f>(IF('ИД Свод'!G11&lt;='Методика оценки'!$J$40,'Методика оценки'!$E$40,IF('Методика оценки'!$H$41&lt;='ИД Свод'!G11&lt;='Методика оценки'!$J$41,'Методика оценки'!$E$41,IF('ИД Свод'!G11&gt;='Методика оценки'!$H$42,'Методика оценки'!$E$42,'Методика оценки'!$E$41))))*$D$12</f>
        <v>10</v>
      </c>
      <c r="I12" s="179">
        <f>(IF('ИД Свод'!H11&lt;='Методика оценки'!$J$40,'Методика оценки'!$E$40,IF('Методика оценки'!$H$41&lt;='ИД Свод'!H11&lt;='Методика оценки'!$J$41,'Методика оценки'!$E$41,IF('ИД Свод'!H11&gt;='Методика оценки'!$H$42,'Методика оценки'!$E$42,'Методика оценки'!$E$41))))*$D$12</f>
        <v>10</v>
      </c>
      <c r="J12" s="179">
        <f>(IF('ИД Свод'!I11&lt;='Методика оценки'!$J$40,'Методика оценки'!$E$40,IF('Методика оценки'!$H$41&lt;='ИД Свод'!I11&lt;='Методика оценки'!$J$41,'Методика оценки'!$E$41,IF('ИД Свод'!I11&gt;='Методика оценки'!$H$42,'Методика оценки'!$E$42,'Методика оценки'!$E$41))))*$D$12</f>
        <v>5</v>
      </c>
      <c r="K12" s="179">
        <f>(IF('ИД Свод'!J11&lt;='Методика оценки'!$J$40,'Методика оценки'!$E$40,IF('Методика оценки'!$H$41&lt;='ИД Свод'!J11&lt;='Методика оценки'!$J$41,'Методика оценки'!$E$41,IF('ИД Свод'!J11&gt;='Методика оценки'!$H$42,'Методика оценки'!$E$42,'Методика оценки'!$E$41))))*$D$12</f>
        <v>5</v>
      </c>
      <c r="L12" s="179">
        <f>(IF('ИД Свод'!K11&lt;='Методика оценки'!$J$40,'Методика оценки'!$E$40,IF('Методика оценки'!$H$41&lt;='ИД Свод'!K11&lt;='Методика оценки'!$J$41,'Методика оценки'!$E$41,IF('ИД Свод'!K11&gt;='Методика оценки'!$H$42,'Методика оценки'!$E$42,'Методика оценки'!$E$41))))*$D$12</f>
        <v>0</v>
      </c>
    </row>
    <row r="13" spans="1:28" ht="30">
      <c r="A13" s="2"/>
      <c r="B13" s="91" t="str">
        <f>'Методика оценки'!A46</f>
        <v>К1.7</v>
      </c>
      <c r="C13" s="90" t="str">
        <f>'Методика оценки'!C46</f>
        <v>Количество разновидностей партнерских организаций, с которыми ДОО реализует совместные познавательные мероприятия</v>
      </c>
      <c r="D13" s="123">
        <f>'Методика оценки'!D46</f>
        <v>0.1</v>
      </c>
      <c r="E13" s="118">
        <f>(IF('ИД Свод'!D12&lt;='Методика оценки'!$J$47,'Методика оценки'!$E$47,IF('Методика оценки'!$H$48&lt;='ИД Свод'!D12&lt;='Методика оценки'!$J$48,'Методика оценки'!$E$48,IF('ИД Свод'!D12&gt;='Методика оценки'!$H$49,'Методика оценки'!$E$49,'Методика оценки'!$E$48))))*$D$13</f>
        <v>5</v>
      </c>
      <c r="F13" s="118">
        <f>(IF('ИД Свод'!E12&lt;='Методика оценки'!$J$47,'Методика оценки'!$E$47,IF('Методика оценки'!$H$48&lt;='ИД Свод'!E12&lt;='Методика оценки'!$J$48,'Методика оценки'!$E$48,IF('ИД Свод'!E12&gt;='Методика оценки'!$H$49,'Методика оценки'!$E$49,'Методика оценки'!$E$48))))*$D$13</f>
        <v>0</v>
      </c>
      <c r="G13" s="118">
        <f>(IF('ИД Свод'!F12&lt;='Методика оценки'!$J$47,'Методика оценки'!$E$47,IF('Методика оценки'!$H$48&lt;='ИД Свод'!F12&lt;='Методика оценки'!$J$48,'Методика оценки'!$E$48,IF('ИД Свод'!F12&gt;='Методика оценки'!$H$49,'Методика оценки'!$E$49,'Методика оценки'!$E$48))))*$D$13</f>
        <v>0</v>
      </c>
      <c r="H13" s="118">
        <f>(IF('ИД Свод'!G12&lt;='Методика оценки'!$J$47,'Методика оценки'!$E$47,IF('Методика оценки'!$H$48&lt;='ИД Свод'!G12&lt;='Методика оценки'!$J$48,'Методика оценки'!$E$48,IF('ИД Свод'!G12&gt;='Методика оценки'!$H$49,'Методика оценки'!$E$49,'Методика оценки'!$E$48))))*$D$13</f>
        <v>5</v>
      </c>
      <c r="I13" s="118">
        <f>(IF('ИД Свод'!H12&lt;='Методика оценки'!$J$47,'Методика оценки'!$E$47,IF('Методика оценки'!$H$48&lt;='ИД Свод'!H12&lt;='Методика оценки'!$J$48,'Методика оценки'!$E$48,IF('ИД Свод'!H12&gt;='Методика оценки'!$H$49,'Методика оценки'!$E$49,'Методика оценки'!$E$48))))*$D$13</f>
        <v>5</v>
      </c>
      <c r="J13" s="118">
        <f>(IF('ИД Свод'!I12&lt;='Методика оценки'!$J$47,'Методика оценки'!$E$47,IF('Методика оценки'!$H$48&lt;='ИД Свод'!I12&lt;='Методика оценки'!$J$48,'Методика оценки'!$E$48,IF('ИД Свод'!I12&gt;='Методика оценки'!$H$49,'Методика оценки'!$E$49,'Методика оценки'!$E$48))))*$D$13</f>
        <v>5</v>
      </c>
      <c r="K13" s="118">
        <f>(IF('ИД Свод'!J12&lt;='Методика оценки'!$J$47,'Методика оценки'!$E$47,IF('Методика оценки'!$H$48&lt;='ИД Свод'!J12&lt;='Методика оценки'!$J$48,'Методика оценки'!$E$48,IF('ИД Свод'!J12&gt;='Методика оценки'!$H$49,'Методика оценки'!$E$49,'Методика оценки'!$E$48))))*$D$13</f>
        <v>0</v>
      </c>
      <c r="L13" s="118">
        <f>(IF('ИД Свод'!K12&lt;='Методика оценки'!$J$47,'Методика оценки'!$E$47,IF('Методика оценки'!$H$48&lt;='ИД Свод'!K12&lt;='Методика оценки'!$J$48,'Методика оценки'!$E$48,IF('ИД Свод'!K12&gt;='Методика оценки'!$H$49,'Методика оценки'!$E$49,'Методика оценки'!$E$48))))*$D$13</f>
        <v>0</v>
      </c>
    </row>
    <row r="14" spans="1:28" ht="30">
      <c r="A14" s="2"/>
      <c r="B14" s="91" t="str">
        <f>'Методика оценки'!A51</f>
        <v>К1.8</v>
      </c>
      <c r="C14" s="86" t="str">
        <f>'Методика оценки'!C51</f>
        <v>Количество используемых в ДОО вариативных форм дошкольного образования в отчетном году</v>
      </c>
      <c r="D14" s="123">
        <f>'Методика оценки'!D51</f>
        <v>0.1</v>
      </c>
      <c r="E14" s="179">
        <f>(IF('ИД Свод'!D13&lt;='Методика оценки'!$J$52,'Методика оценки'!$E$52,IF('Методика оценки'!$H$53&lt;='ИД Свод'!D13&lt;='Методика оценки'!$J$53,'Методика оценки'!$E$53,IF('ИД Свод'!D13&gt;='Методика оценки'!$H$54,'Методика оценки'!$E$54,'Методика оценки'!$E$53))))*$D$14</f>
        <v>10</v>
      </c>
      <c r="F14" s="179">
        <f>(IF('ИД Свод'!E13&lt;='Методика оценки'!$J$52,'Методика оценки'!$E$52,IF('Методика оценки'!$H$53&lt;='ИД Свод'!E13&lt;='Методика оценки'!$J$53,'Методика оценки'!$E$53,IF('ИД Свод'!E13&gt;='Методика оценки'!$H$54,'Методика оценки'!$E$54,'Методика оценки'!$E$53))))*$D$14</f>
        <v>10</v>
      </c>
      <c r="G14" s="179">
        <f>(IF('ИД Свод'!F13&lt;='Методика оценки'!$J$52,'Методика оценки'!$E$52,IF('Методика оценки'!$H$53&lt;='ИД Свод'!F13&lt;='Методика оценки'!$J$53,'Методика оценки'!$E$53,IF('ИД Свод'!F13&gt;='Методика оценки'!$H$54,'Методика оценки'!$E$54,'Методика оценки'!$E$53))))*$D$14</f>
        <v>10</v>
      </c>
      <c r="H14" s="179">
        <f>(IF('ИД Свод'!G13&lt;='Методика оценки'!$J$52,'Методика оценки'!$E$52,IF('Методика оценки'!$H$53&lt;='ИД Свод'!G13&lt;='Методика оценки'!$J$53,'Методика оценки'!$E$53,IF('ИД Свод'!G13&gt;='Методика оценки'!$H$54,'Методика оценки'!$E$54,'Методика оценки'!$E$53))))*$D$14</f>
        <v>10</v>
      </c>
      <c r="I14" s="179">
        <f>(IF('ИД Свод'!H13&lt;='Методика оценки'!$J$52,'Методика оценки'!$E$52,IF('Методика оценки'!$H$53&lt;='ИД Свод'!H13&lt;='Методика оценки'!$J$53,'Методика оценки'!$E$53,IF('ИД Свод'!H13&gt;='Методика оценки'!$H$54,'Методика оценки'!$E$54,'Методика оценки'!$E$53))))*$D$14</f>
        <v>5</v>
      </c>
      <c r="J14" s="179">
        <f>(IF('ИД Свод'!I13&lt;='Методика оценки'!$J$52,'Методика оценки'!$E$52,IF('Методика оценки'!$H$53&lt;='ИД Свод'!I13&lt;='Методика оценки'!$J$53,'Методика оценки'!$E$53,IF('ИД Свод'!I13&gt;='Методика оценки'!$H$54,'Методика оценки'!$E$54,'Методика оценки'!$E$53))))*$D$14</f>
        <v>0</v>
      </c>
      <c r="K14" s="179">
        <f>(IF('ИД Свод'!J13&lt;='Методика оценки'!$J$52,'Методика оценки'!$E$52,IF('Методика оценки'!$H$53&lt;='ИД Свод'!J13&lt;='Методика оценки'!$J$53,'Методика оценки'!$E$53,IF('ИД Свод'!J13&gt;='Методика оценки'!$H$54,'Методика оценки'!$E$54,'Методика оценки'!$E$53))))*$D$14</f>
        <v>0</v>
      </c>
      <c r="L14" s="179">
        <f>(IF('ИД Свод'!K13&lt;='Методика оценки'!$J$52,'Методика оценки'!$E$52,IF('Методика оценки'!$H$53&lt;='ИД Свод'!K13&lt;='Методика оценки'!$J$53,'Методика оценки'!$E$53,IF('ИД Свод'!K13&gt;='Методика оценки'!$H$54,'Методика оценки'!$E$54,'Методика оценки'!$E$53))))*$D$14</f>
        <v>5</v>
      </c>
    </row>
    <row r="15" spans="1:28" ht="45">
      <c r="A15" s="2"/>
      <c r="B15" s="91" t="str">
        <f>'Методика оценки'!A65</f>
        <v>К1.9</v>
      </c>
      <c r="C15" s="86" t="str">
        <f>'Методика оценки'!C65</f>
        <v>Наличие реализуемых в отчетном году собственных авторских образовательных программ ДОО, отмеченных всероссийскими, окружными, региональными или муниципальными наградами</v>
      </c>
      <c r="D15" s="123">
        <f>'Методика оценки'!D65</f>
        <v>0.1</v>
      </c>
      <c r="E15" s="179">
        <f>(IF('ИД Свод'!D14='Методика оценки'!$H$66,'Методика оценки'!$E$66,IF('ИД Свод'!D14='Методика оценки'!$H$67,'Методика оценки'!$E$67,'Методика оценки'!$E$66)))*$D$15</f>
        <v>10</v>
      </c>
      <c r="F15" s="179">
        <f>(IF('ИД Свод'!E14='Методика оценки'!$H$66,'Методика оценки'!$E$66,IF('ИД Свод'!E14='Методика оценки'!$H$67,'Методика оценки'!$E$67,'Методика оценки'!$E$66)))*$D$15</f>
        <v>0</v>
      </c>
      <c r="G15" s="179">
        <f>(IF('ИД Свод'!F14='Методика оценки'!$H$66,'Методика оценки'!$E$66,IF('ИД Свод'!F14='Методика оценки'!$H$67,'Методика оценки'!$E$67,'Методика оценки'!$E$66)))*$D$15</f>
        <v>10</v>
      </c>
      <c r="H15" s="179">
        <f>(IF('ИД Свод'!G14='Методика оценки'!$H$66,'Методика оценки'!$E$66,IF('ИД Свод'!G14='Методика оценки'!$H$67,'Методика оценки'!$E$67,'Методика оценки'!$E$66)))*$D$15</f>
        <v>0</v>
      </c>
      <c r="I15" s="179">
        <f>(IF('ИД Свод'!H14='Методика оценки'!$H$66,'Методика оценки'!$E$66,IF('ИД Свод'!H14='Методика оценки'!$H$67,'Методика оценки'!$E$67,'Методика оценки'!$E$66)))*$D$15</f>
        <v>10</v>
      </c>
      <c r="J15" s="179">
        <f>(IF('ИД Свод'!I14='Методика оценки'!$H$66,'Методика оценки'!$E$66,IF('ИД Свод'!I14='Методика оценки'!$H$67,'Методика оценки'!$E$67,'Методика оценки'!$E$66)))*$D$15</f>
        <v>10</v>
      </c>
      <c r="K15" s="179">
        <f>(IF('ИД Свод'!J14='Методика оценки'!$H$66,'Методика оценки'!$E$66,IF('ИД Свод'!J14='Методика оценки'!$H$67,'Методика оценки'!$E$67,'Методика оценки'!$E$66)))*$D$15</f>
        <v>0</v>
      </c>
      <c r="L15" s="179">
        <f>(IF('ИД Свод'!K14='Методика оценки'!$H$66,'Методика оценки'!$E$66,IF('ИД Свод'!K14='Методика оценки'!$H$67,'Методика оценки'!$E$67,'Методика оценки'!$E$66)))*$D$15</f>
        <v>0</v>
      </c>
    </row>
    <row r="16" spans="1:28" ht="30">
      <c r="A16" s="2"/>
      <c r="B16" s="91" t="str">
        <f>'Методика оценки'!A70</f>
        <v>К1.10</v>
      </c>
      <c r="C16" s="90" t="str">
        <f>'Методика оценки'!C70</f>
        <v>Использование специализированных методик работы с разновозрастными группами (зафиксированных в образовательной программе ДОО)</v>
      </c>
      <c r="D16" s="123">
        <f>'Методика оценки'!D70</f>
        <v>0.05</v>
      </c>
      <c r="E16" s="179">
        <f>(IF('ИД Свод'!D16='Методика оценки'!$H$71,'Методика оценки'!$E$71,IF('ИД Свод'!D16='Методика оценки'!$H$72,'Методика оценки'!$E$72,'Методика оценки'!$E$71)))*$D$16</f>
        <v>5</v>
      </c>
      <c r="F16" s="179">
        <f>(IF('ИД Свод'!E16='Методика оценки'!$H$71,'Методика оценки'!$E$71,IF('ИД Свод'!E16='Методика оценки'!$H$72,'Методика оценки'!$E$72,'Методика оценки'!$E$71)))*$D$16</f>
        <v>5</v>
      </c>
      <c r="G16" s="179">
        <f>(IF('ИД Свод'!F16='Методика оценки'!$H$71,'Методика оценки'!$E$71,IF('ИД Свод'!F16='Методика оценки'!$H$72,'Методика оценки'!$E$72,'Методика оценки'!$E$71)))*$D$16</f>
        <v>5</v>
      </c>
      <c r="H16" s="179">
        <f>(IF('ИД Свод'!G16='Методика оценки'!$H$71,'Методика оценки'!$E$71,IF('ИД Свод'!G16='Методика оценки'!$H$72,'Методика оценки'!$E$72,'Методика оценки'!$E$71)))*$D$16</f>
        <v>5</v>
      </c>
      <c r="I16" s="179">
        <f>(IF('ИД Свод'!H16='Методика оценки'!$H$71,'Методика оценки'!$E$71,IF('ИД Свод'!H16='Методика оценки'!$H$72,'Методика оценки'!$E$72,'Методика оценки'!$E$71)))*$D$16</f>
        <v>5</v>
      </c>
      <c r="J16" s="179">
        <f>(IF('ИД Свод'!I16='Методика оценки'!$H$71,'Методика оценки'!$E$71,IF('ИД Свод'!I16='Методика оценки'!$H$72,'Методика оценки'!$E$72,'Методика оценки'!$E$71)))*$D$16</f>
        <v>5</v>
      </c>
      <c r="K16" s="179">
        <f>(IF('ИД Свод'!J16='Методика оценки'!$H$71,'Методика оценки'!$E$71,IF('ИД Свод'!J16='Методика оценки'!$H$72,'Методика оценки'!$E$72,'Методика оценки'!$E$71)))*$D$16</f>
        <v>0</v>
      </c>
      <c r="L16" s="179">
        <f>(IF('ИД Свод'!K16='Методика оценки'!$H$71,'Методика оценки'!$E$71,IF('ИД Свод'!K16='Методика оценки'!$H$72,'Методика оценки'!$E$72,'Методика оценки'!$E$71)))*$D$16</f>
        <v>0</v>
      </c>
    </row>
    <row r="17" spans="1:12" ht="60">
      <c r="A17" s="2"/>
      <c r="B17" s="91" t="str">
        <f>'Методика оценки'!A73</f>
        <v>К1.11</v>
      </c>
      <c r="C17" s="90" t="str">
        <f>'Методика оценки'!C73</f>
        <v>Количество предусмотренных ФГОС ДО парциальных программ по развитию детей, реализуемых в ДОО (физическое развитие, художественно-эстетическое развитие, речевое развитие, познавательное развитие,  социально-коммуникативное развитие)</v>
      </c>
      <c r="D17" s="123">
        <f>'Методика оценки'!D73</f>
        <v>0.1</v>
      </c>
      <c r="E17" s="179">
        <f>(IF('ИД Свод'!D17&lt;='Методика оценки'!$J$74,'Методика оценки'!$E$74,IF('Методика оценки'!$H$75&lt;='ИД Свод'!D17&lt;='Методика оценки'!$J$75,'Методика оценки'!$E$75,IF('ИД Свод'!D17&gt;='Методика оценки'!$H$76,'Методика оценки'!$E$76,'Методика оценки'!$E$75))))*$D$17</f>
        <v>10</v>
      </c>
      <c r="F17" s="179">
        <f>(IF('ИД Свод'!E17&lt;='Методика оценки'!$J$74,'Методика оценки'!$E$74,IF('Методика оценки'!$H$75&lt;='ИД Свод'!E17&lt;='Методика оценки'!$J$75,'Методика оценки'!$E$75,IF('ИД Свод'!E17&gt;='Методика оценки'!$H$76,'Методика оценки'!$E$76,'Методика оценки'!$E$75))))*$D$17</f>
        <v>10</v>
      </c>
      <c r="G17" s="179">
        <f>(IF('ИД Свод'!F17&lt;='Методика оценки'!$J$74,'Методика оценки'!$E$74,IF('Методика оценки'!$H$75&lt;='ИД Свод'!F17&lt;='Методика оценки'!$J$75,'Методика оценки'!$E$75,IF('ИД Свод'!F17&gt;='Методика оценки'!$H$76,'Методика оценки'!$E$76,'Методика оценки'!$E$75))))*$D$17</f>
        <v>10</v>
      </c>
      <c r="H17" s="179">
        <f>(IF('ИД Свод'!G17&lt;='Методика оценки'!$J$74,'Методика оценки'!$E$74,IF('Методика оценки'!$H$75&lt;='ИД Свод'!G17&lt;='Методика оценки'!$J$75,'Методика оценки'!$E$75,IF('ИД Свод'!G17&gt;='Методика оценки'!$H$76,'Методика оценки'!$E$76,'Методика оценки'!$E$75))))*$D$17</f>
        <v>0</v>
      </c>
      <c r="I17" s="179">
        <f>(IF('ИД Свод'!H17&lt;='Методика оценки'!$J$74,'Методика оценки'!$E$74,IF('Методика оценки'!$H$75&lt;='ИД Свод'!H17&lt;='Методика оценки'!$J$75,'Методика оценки'!$E$75,IF('ИД Свод'!H17&gt;='Методика оценки'!$H$76,'Методика оценки'!$E$76,'Методика оценки'!$E$75))))*$D$17</f>
        <v>10</v>
      </c>
      <c r="J17" s="179">
        <f>(IF('ИД Свод'!I17&lt;='Методика оценки'!$J$74,'Методика оценки'!$E$74,IF('Методика оценки'!$H$75&lt;='ИД Свод'!I17&lt;='Методика оценки'!$J$75,'Методика оценки'!$E$75,IF('ИД Свод'!I17&gt;='Методика оценки'!$H$76,'Методика оценки'!$E$76,'Методика оценки'!$E$75))))*$D$17</f>
        <v>10</v>
      </c>
      <c r="K17" s="179">
        <f>(IF('ИД Свод'!J17&lt;='Методика оценки'!$J$74,'Методика оценки'!$E$74,IF('Методика оценки'!$H$75&lt;='ИД Свод'!J17&lt;='Методика оценки'!$J$75,'Методика оценки'!$E$75,IF('ИД Свод'!J17&gt;='Методика оценки'!$H$76,'Методика оценки'!$E$76,'Методика оценки'!$E$75))))*$D$17</f>
        <v>10</v>
      </c>
      <c r="L17" s="179">
        <f>(IF('ИД Свод'!K17&lt;='Методика оценки'!$J$74,'Методика оценки'!$E$74,IF('Методика оценки'!$H$75&lt;='ИД Свод'!K17&lt;='Методика оценки'!$J$75,'Методика оценки'!$E$75,IF('ИД Свод'!K17&gt;='Методика оценки'!$H$76,'Методика оценки'!$E$76,'Методика оценки'!$E$75))))*$D$17</f>
        <v>10</v>
      </c>
    </row>
    <row r="18" spans="1:12" ht="45">
      <c r="A18" s="2"/>
      <c r="B18" s="91" t="str">
        <f>'Методика оценки'!A79</f>
        <v>К1.12</v>
      </c>
      <c r="C18" s="90" t="str">
        <f>'Методика оценки'!C79</f>
        <v>Наличие системы диагностики развития (знаний, умений, навыков) воспитанников или системы мониторинга достижения воспитанниками  планируемых целевых ориентиров</v>
      </c>
      <c r="D18" s="123">
        <f>'Методика оценки'!D79</f>
        <v>0.1</v>
      </c>
      <c r="E18" s="179">
        <f>(IF('ИД Свод'!D18='Методика оценки'!$H$80,'Методика оценки'!$E$80,IF('ИД Свод'!D18='Методика оценки'!$H$81,'Методика оценки'!$E$81,'Методика оценки'!$E$80)))*$D$18</f>
        <v>10</v>
      </c>
      <c r="F18" s="179">
        <f>(IF('ИД Свод'!E18='Методика оценки'!$H$80,'Методика оценки'!$E$80,IF('ИД Свод'!E18='Методика оценки'!$H$81,'Методика оценки'!$E$81,'Методика оценки'!$E$80)))*$D$18</f>
        <v>10</v>
      </c>
      <c r="G18" s="179">
        <f>(IF('ИД Свод'!F18='Методика оценки'!$H$80,'Методика оценки'!$E$80,IF('ИД Свод'!F18='Методика оценки'!$H$81,'Методика оценки'!$E$81,'Методика оценки'!$E$80)))*$D$18</f>
        <v>10</v>
      </c>
      <c r="H18" s="179">
        <f>(IF('ИД Свод'!G18='Методика оценки'!$H$80,'Методика оценки'!$E$80,IF('ИД Свод'!G18='Методика оценки'!$H$81,'Методика оценки'!$E$81,'Методика оценки'!$E$80)))*$D$18</f>
        <v>10</v>
      </c>
      <c r="I18" s="179">
        <f>(IF('ИД Свод'!H18='Методика оценки'!$H$80,'Методика оценки'!$E$80,IF('ИД Свод'!H18='Методика оценки'!$H$81,'Методика оценки'!$E$81,'Методика оценки'!$E$80)))*$D$18</f>
        <v>10</v>
      </c>
      <c r="J18" s="179">
        <f>(IF('ИД Свод'!I18='Методика оценки'!$H$80,'Методика оценки'!$E$80,IF('ИД Свод'!I18='Методика оценки'!$H$81,'Методика оценки'!$E$81,'Методика оценки'!$E$80)))*$D$18</f>
        <v>10</v>
      </c>
      <c r="K18" s="179">
        <f>(IF('ИД Свод'!J18='Методика оценки'!$H$80,'Методика оценки'!$E$80,IF('ИД Свод'!J18='Методика оценки'!$H$81,'Методика оценки'!$E$81,'Методика оценки'!$E$80)))*$D$18</f>
        <v>0</v>
      </c>
      <c r="L18" s="179">
        <f>(IF('ИД Свод'!K18='Методика оценки'!$H$80,'Методика оценки'!$E$80,IF('ИД Свод'!K18='Методика оценки'!$H$81,'Методика оценки'!$E$81,'Методика оценки'!$E$80)))*$D$18</f>
        <v>10</v>
      </c>
    </row>
    <row r="19" spans="1:12" ht="30">
      <c r="A19" s="64"/>
      <c r="B19" s="106" t="str">
        <f>'Методика оценки'!A82</f>
        <v>К2</v>
      </c>
      <c r="C19" s="107" t="str">
        <f>'Методика оценки'!B82</f>
        <v>Группа критериев 2. Качество услуг по присмотру и уходу за детьми (содержание детей, обеспечение питанием и т.п.)</v>
      </c>
      <c r="D19" s="122">
        <f>'Методика оценки'!D82</f>
        <v>0.15</v>
      </c>
      <c r="E19" s="178">
        <f t="shared" ref="E19:L19" si="2">SUM(E20:E24)*$D$19</f>
        <v>15</v>
      </c>
      <c r="F19" s="178">
        <f t="shared" si="2"/>
        <v>15</v>
      </c>
      <c r="G19" s="178">
        <f t="shared" si="2"/>
        <v>15</v>
      </c>
      <c r="H19" s="178">
        <f t="shared" si="2"/>
        <v>15</v>
      </c>
      <c r="I19" s="178">
        <f t="shared" si="2"/>
        <v>13.5</v>
      </c>
      <c r="J19" s="178">
        <f t="shared" si="2"/>
        <v>15</v>
      </c>
      <c r="K19" s="178">
        <f t="shared" si="2"/>
        <v>9</v>
      </c>
      <c r="L19" s="178">
        <f t="shared" si="2"/>
        <v>15</v>
      </c>
    </row>
    <row r="20" spans="1:12" ht="30">
      <c r="A20" s="2"/>
      <c r="B20" s="91" t="str">
        <f>'Методика оценки'!A83</f>
        <v>К2.1.</v>
      </c>
      <c r="C20" s="86" t="str">
        <f>'Методика оценки'!C83</f>
        <v>Среднее количество дней, пропущенных одним воспитанником ДОО по болезни, в отчётном году</v>
      </c>
      <c r="D20" s="123">
        <f>'Методика оценки'!D83</f>
        <v>0.2</v>
      </c>
      <c r="E20" s="179">
        <f>IF('ИД Свод'!D9=0,0,(IF('ИД Свод'!D19/'ИД Свод'!D9&gt;='Методика оценки'!$H$85,'Методика оценки'!$E$85,IF('Методика оценки'!$H$86&lt;='ИД Свод'!D19/'ИД Свод'!D9&lt;='Методика оценки'!$J$86,'Методика оценки'!$E$86,IF('ИД Свод'!D19/'ИД Свод'!D9&lt;='Методика оценки'!$J$87,'Методика оценки'!$E$87,'Методика оценки'!$E$86))))*$D$20)</f>
        <v>20</v>
      </c>
      <c r="F20" s="179">
        <f>IF('ИД Свод'!E9=0,0,(IF('ИД Свод'!E19/'ИД Свод'!E9&gt;='Методика оценки'!$H$85,'Методика оценки'!$E$85,IF('Методика оценки'!$H$86&lt;='ИД Свод'!E19/'ИД Свод'!E9&lt;='Методика оценки'!$J$86,'Методика оценки'!$E$86,IF('ИД Свод'!E19/'ИД Свод'!E9&lt;='Методика оценки'!$J$87,'Методика оценки'!$E$87,'Методика оценки'!$E$86))))*$D$20)</f>
        <v>20</v>
      </c>
      <c r="G20" s="179">
        <f>IF('ИД Свод'!F9=0,0,(IF('ИД Свод'!F19/'ИД Свод'!F9&gt;='Методика оценки'!$H$85,'Методика оценки'!$E$85,IF('Методика оценки'!$H$86&lt;='ИД Свод'!F19/'ИД Свод'!F9&lt;='Методика оценки'!$J$86,'Методика оценки'!$E$86,IF('ИД Свод'!F19/'ИД Свод'!F9&lt;='Методика оценки'!$J$87,'Методика оценки'!$E$87,'Методика оценки'!$E$86))))*$D$20)</f>
        <v>20</v>
      </c>
      <c r="H20" s="179">
        <f>IF('ИД Свод'!G9=0,0,(IF('ИД Свод'!G19/'ИД Свод'!G9&gt;='Методика оценки'!$H$85,'Методика оценки'!$E$85,IF('Методика оценки'!$H$86&lt;='ИД Свод'!G19/'ИД Свод'!G9&lt;='Методика оценки'!$J$86,'Методика оценки'!$E$86,IF('ИД Свод'!G19/'ИД Свод'!G9&lt;='Методика оценки'!$J$87,'Методика оценки'!$E$87,'Методика оценки'!$E$86))))*$D$20)</f>
        <v>20</v>
      </c>
      <c r="I20" s="179">
        <f>IF('ИД Свод'!H9=0,0,(IF('ИД Свод'!H19/'ИД Свод'!H9&gt;='Методика оценки'!$H$85,'Методика оценки'!$E$85,IF('Методика оценки'!$H$86&lt;='ИД Свод'!H19/'ИД Свод'!H9&lt;='Методика оценки'!$J$86,'Методика оценки'!$E$86,IF('ИД Свод'!H19/'ИД Свод'!H9&lt;='Методика оценки'!$J$87,'Методика оценки'!$E$87,'Методика оценки'!$E$86))))*$D$20)</f>
        <v>20</v>
      </c>
      <c r="J20" s="179">
        <f>IF('ИД Свод'!I9=0,0,(IF('ИД Свод'!I19/'ИД Свод'!I9&gt;='Методика оценки'!$H$85,'Методика оценки'!$E$85,IF('Методика оценки'!$H$86&lt;='ИД Свод'!I19/'ИД Свод'!I9&lt;='Методика оценки'!$J$86,'Методика оценки'!$E$86,IF('ИД Свод'!I19/'ИД Свод'!I9&lt;='Методика оценки'!$J$87,'Методика оценки'!$E$87,'Методика оценки'!$E$86))))*$D$20)</f>
        <v>20</v>
      </c>
      <c r="K20" s="179">
        <f>IF('ИД Свод'!J9=0,0,(IF('ИД Свод'!J19/'ИД Свод'!J9&gt;='Методика оценки'!$H$85,'Методика оценки'!$E$85,IF('Методика оценки'!$H$86&lt;='ИД Свод'!J19/'ИД Свод'!J9&lt;='Методика оценки'!$J$86,'Методика оценки'!$E$86,IF('ИД Свод'!J19/'ИД Свод'!J9&lt;='Методика оценки'!$J$87,'Методика оценки'!$E$87,'Методика оценки'!$E$86))))*$D$20)</f>
        <v>20</v>
      </c>
      <c r="L20" s="179">
        <f>IF('ИД Свод'!K9=0,0,(IF('ИД Свод'!K19/'ИД Свод'!K9&gt;='Методика оценки'!$H$85,'Методика оценки'!$E$85,IF('Методика оценки'!$H$86&lt;='ИД Свод'!K19/'ИД Свод'!K9&lt;='Методика оценки'!$J$86,'Методика оценки'!$E$86,IF('ИД Свод'!K19/'ИД Свод'!K9&lt;='Методика оценки'!$J$87,'Методика оценки'!$E$87,'Методика оценки'!$E$86))))*$D$20)</f>
        <v>20</v>
      </c>
    </row>
    <row r="21" spans="1:12" ht="45">
      <c r="A21" s="2"/>
      <c r="B21" s="91" t="str">
        <f>'Методика оценки'!A88</f>
        <v>К2.2.</v>
      </c>
      <c r="C21" s="90" t="str">
        <f>'Методика оценки'!C88</f>
        <v>Количество несчастных случаев, отравлений и травм, полученных воспитанниками во время пребывания в ДОО (на 100 воcпитанников) в отчётном году</v>
      </c>
      <c r="D21" s="123">
        <f>'Методика оценки'!D88</f>
        <v>0.2</v>
      </c>
      <c r="E21" s="179">
        <f>IF('ИД Свод'!D9=0,0,(IF((('ИД Свод'!D20/'ИД Свод'!D9)*100)&gt;='Методика оценки'!$H$90,'Методика оценки'!$E$90,IF('Методика оценки'!$H$91&lt;=(('ИД Свод'!D20/'ИД Свод'!D9)*100)&lt;='Методика оценки'!$J$91,'Методика оценки'!$E$91,IF((('ИД Свод'!D20/'ИД Свод'!D9)*100)&lt;='Методика оценки'!$J$92,'Методика оценки'!$E$92,'Методика оценки'!$E$91))))*$D$21)</f>
        <v>20</v>
      </c>
      <c r="F21" s="179">
        <f>IF('ИД Свод'!E9=0,0,(IF((('ИД Свод'!E20/'ИД Свод'!E9)*100)&gt;='Методика оценки'!$H$90,'Методика оценки'!$E$90,IF('Методика оценки'!$H$91&lt;=(('ИД Свод'!E20/'ИД Свод'!E9)*100)&lt;='Методика оценки'!$J$91,'Методика оценки'!$E$91,IF((('ИД Свод'!E20/'ИД Свод'!E9)*100)&lt;='Методика оценки'!$J$92,'Методика оценки'!$E$92,'Методика оценки'!$E$91))))*$D$21)</f>
        <v>20</v>
      </c>
      <c r="G21" s="179">
        <f>IF('ИД Свод'!F9=0,0,(IF((('ИД Свод'!F20/'ИД Свод'!F9)*100)&gt;='Методика оценки'!$H$90,'Методика оценки'!$E$90,IF('Методика оценки'!$H$91&lt;=(('ИД Свод'!F20/'ИД Свод'!F9)*100)&lt;='Методика оценки'!$J$91,'Методика оценки'!$E$91,IF((('ИД Свод'!F20/'ИД Свод'!F9)*100)&lt;='Методика оценки'!$J$92,'Методика оценки'!$E$92,'Методика оценки'!$E$91))))*$D$21)</f>
        <v>20</v>
      </c>
      <c r="H21" s="179">
        <f>IF('ИД Свод'!G9=0,0,(IF((('ИД Свод'!G20/'ИД Свод'!G9)*100)&gt;='Методика оценки'!$H$90,'Методика оценки'!$E$90,IF('Методика оценки'!$H$91&lt;=(('ИД Свод'!G20/'ИД Свод'!G9)*100)&lt;='Методика оценки'!$J$91,'Методика оценки'!$E$91,IF((('ИД Свод'!G20/'ИД Свод'!G9)*100)&lt;='Методика оценки'!$J$92,'Методика оценки'!$E$92,'Методика оценки'!$E$91))))*$D$21)</f>
        <v>20</v>
      </c>
      <c r="I21" s="179">
        <f>IF('ИД Свод'!H9=0,0,(IF((('ИД Свод'!H20/'ИД Свод'!H9)*100)&gt;='Методика оценки'!$H$90,'Методика оценки'!$E$90,IF('Методика оценки'!$H$91&lt;=(('ИД Свод'!H20/'ИД Свод'!H9)*100)&lt;='Методика оценки'!$J$91,'Методика оценки'!$E$91,IF((('ИД Свод'!H20/'ИД Свод'!H9)*100)&lt;='Методика оценки'!$J$92,'Методика оценки'!$E$92,'Методика оценки'!$E$91))))*$D$21)</f>
        <v>20</v>
      </c>
      <c r="J21" s="179">
        <f>IF('ИД Свод'!I9=0,0,(IF((('ИД Свод'!I20/'ИД Свод'!I9)*100)&gt;='Методика оценки'!$H$90,'Методика оценки'!$E$90,IF('Методика оценки'!$H$91&lt;=(('ИД Свод'!I20/'ИД Свод'!I9)*100)&lt;='Методика оценки'!$J$91,'Методика оценки'!$E$91,IF((('ИД Свод'!I20/'ИД Свод'!I9)*100)&lt;='Методика оценки'!$J$92,'Методика оценки'!$E$92,'Методика оценки'!$E$91))))*$D$21)</f>
        <v>20</v>
      </c>
      <c r="K21" s="179">
        <f>IF('ИД Свод'!J9=0,0,(IF((('ИД Свод'!J20/'ИД Свод'!J9)*100)&gt;='Методика оценки'!$H$90,'Методика оценки'!$E$90,IF('Методика оценки'!$H$91&lt;=(('ИД Свод'!J20/'ИД Свод'!J9)*100)&lt;='Методика оценки'!$J$91,'Методика оценки'!$E$91,IF((('ИД Свод'!J20/'ИД Свод'!J9)*100)&lt;='Методика оценки'!$J$92,'Методика оценки'!$E$92,'Методика оценки'!$E$91))))*$D$21)</f>
        <v>20</v>
      </c>
      <c r="L21" s="179">
        <f>IF('ИД Свод'!K9=0,0,(IF((('ИД Свод'!K20/'ИД Свод'!K9)*100)&gt;='Методика оценки'!$H$90,'Методика оценки'!$E$90,IF('Методика оценки'!$H$91&lt;=(('ИД Свод'!K20/'ИД Свод'!K9)*100)&lt;='Методика оценки'!$J$91,'Методика оценки'!$E$91,IF((('ИД Свод'!K20/'ИД Свод'!K9)*100)&lt;='Методика оценки'!$J$92,'Методика оценки'!$E$92,'Методика оценки'!$E$91))))*$D$21)</f>
        <v>20</v>
      </c>
    </row>
    <row r="22" spans="1:12">
      <c r="A22" s="65"/>
      <c r="B22" s="111" t="str">
        <f>'Методика оценки'!A101</f>
        <v>К2.3.</v>
      </c>
      <c r="C22" s="86" t="str">
        <f>'Методика оценки'!C101</f>
        <v>Наличие сторожа (охранника) в дневное время</v>
      </c>
      <c r="D22" s="123">
        <f>'Методика оценки'!D101</f>
        <v>0.2</v>
      </c>
      <c r="E22" s="179">
        <f>(IF('ИД Свод'!D21='Методика оценки'!$H$102,'Методика оценки'!$E$102,IF('ИД Свод'!D21='Методика оценки'!$H$103,'Методика оценки'!$E$103,'Методика оценки'!$E$102)))*$D$22</f>
        <v>20</v>
      </c>
      <c r="F22" s="179">
        <f>(IF('ИД Свод'!E21='Методика оценки'!$H$102,'Методика оценки'!$E$102,IF('ИД Свод'!E21='Методика оценки'!$H$103,'Методика оценки'!$E$103,'Методика оценки'!$E$102)))*$D$22</f>
        <v>20</v>
      </c>
      <c r="G22" s="179">
        <f>(IF('ИД Свод'!F21='Методика оценки'!$H$102,'Методика оценки'!$E$102,IF('ИД Свод'!F21='Методика оценки'!$H$103,'Методика оценки'!$E$103,'Методика оценки'!$E$102)))*$D$22</f>
        <v>20</v>
      </c>
      <c r="H22" s="179">
        <f>(IF('ИД Свод'!G21='Методика оценки'!$H$102,'Методика оценки'!$E$102,IF('ИД Свод'!G21='Методика оценки'!$H$103,'Методика оценки'!$E$103,'Методика оценки'!$E$102)))*$D$22</f>
        <v>20</v>
      </c>
      <c r="I22" s="179">
        <f>(IF('ИД Свод'!H21='Методика оценки'!$H$102,'Методика оценки'!$E$102,IF('ИД Свод'!H21='Методика оценки'!$H$103,'Методика оценки'!$E$103,'Методика оценки'!$E$102)))*$D$22</f>
        <v>20</v>
      </c>
      <c r="J22" s="179">
        <f>(IF('ИД Свод'!I21='Методика оценки'!$H$102,'Методика оценки'!$E$102,IF('ИД Свод'!I21='Методика оценки'!$H$103,'Методика оценки'!$E$103,'Методика оценки'!$E$102)))*$D$22</f>
        <v>20</v>
      </c>
      <c r="K22" s="179">
        <f>(IF('ИД Свод'!J21='Методика оценки'!$H$102,'Методика оценки'!$E$102,IF('ИД Свод'!J21='Методика оценки'!$H$103,'Методика оценки'!$E$103,'Методика оценки'!$E$102)))*$D$22</f>
        <v>0</v>
      </c>
      <c r="L22" s="179">
        <f>(IF('ИД Свод'!K21='Методика оценки'!$H$102,'Методика оценки'!$E$102,IF('ИД Свод'!K21='Методика оценки'!$H$103,'Методика оценки'!$E$103,'Методика оценки'!$E$102)))*$D$22</f>
        <v>20</v>
      </c>
    </row>
    <row r="23" spans="1:12">
      <c r="A23" s="65"/>
      <c r="B23" s="111" t="str">
        <f>'Методика оценки'!A104</f>
        <v>К2.4.</v>
      </c>
      <c r="C23" s="86" t="str">
        <f>'Методика оценки'!C104</f>
        <v>Доля воспитанников, прошедших диспансеризацию в отчётном году</v>
      </c>
      <c r="D23" s="123">
        <f>'Методика оценки'!D104</f>
        <v>0.2</v>
      </c>
      <c r="E23" s="179">
        <f>IF('ИД Свод'!D9=0,0,(IF((('ИД Свод'!D22/'ИД Свод'!D9)*100)&lt;='Методика оценки'!$J$106,'Методика оценки'!$E$106,IF('Методика оценки'!$H$107&lt;=(('ИД Свод'!D22/'ИД Свод'!D9)*100)&lt;='Методика оценки'!$J$107,'Методика оценки'!$E$107,IF((('ИД Свод'!D22/'ИД Свод'!D9))*100&gt;='Методика оценки'!$H$108,'Методика оценки'!$E$108,'Методика оценки'!$E$107))))*$D$23)</f>
        <v>20</v>
      </c>
      <c r="F23" s="179">
        <f>IF('ИД Свод'!E9=0,0,(IF((('ИД Свод'!E22/'ИД Свод'!E9)*100)&lt;='Методика оценки'!$J$106,'Методика оценки'!$E$106,IF('Методика оценки'!$H$107&lt;=(('ИД Свод'!E22/'ИД Свод'!E9)*100)&lt;='Методика оценки'!$J$107,'Методика оценки'!$E$107,IF((('ИД Свод'!E22/'ИД Свод'!E9))*100&gt;='Методика оценки'!$H$108,'Методика оценки'!$E$108,'Методика оценки'!$E$107))))*$D$23)</f>
        <v>20</v>
      </c>
      <c r="G23" s="179">
        <f>IF('ИД Свод'!F9=0,0,(IF((('ИД Свод'!F22/'ИД Свод'!F9)*100)&lt;='Методика оценки'!$J$106,'Методика оценки'!$E$106,IF('Методика оценки'!$H$107&lt;=(('ИД Свод'!F22/'ИД Свод'!F9)*100)&lt;='Методика оценки'!$J$107,'Методика оценки'!$E$107,IF((('ИД Свод'!F22/'ИД Свод'!F9))*100&gt;='Методика оценки'!$H$108,'Методика оценки'!$E$108,'Методика оценки'!$E$107))))*$D$23)</f>
        <v>20</v>
      </c>
      <c r="H23" s="179">
        <f>IF('ИД Свод'!G9=0,0,(IF((('ИД Свод'!G22/'ИД Свод'!G9)*100)&lt;='Методика оценки'!$J$106,'Методика оценки'!$E$106,IF('Методика оценки'!$H$107&lt;=(('ИД Свод'!G22/'ИД Свод'!G9)*100)&lt;='Методика оценки'!$J$107,'Методика оценки'!$E$107,IF((('ИД Свод'!G22/'ИД Свод'!G9))*100&gt;='Методика оценки'!$H$108,'Методика оценки'!$E$108,'Методика оценки'!$E$107))))*$D$23)</f>
        <v>20</v>
      </c>
      <c r="I23" s="179">
        <f>IF('ИД Свод'!H9=0,0,(IF((('ИД Свод'!H22/'ИД Свод'!H9)*100)&lt;='Методика оценки'!$J$106,'Методика оценки'!$E$106,IF('Методика оценки'!$H$107&lt;=(('ИД Свод'!H22/'ИД Свод'!H9)*100)&lt;='Методика оценки'!$J$107,'Методика оценки'!$E$107,IF((('ИД Свод'!H22/'ИД Свод'!H9))*100&gt;='Методика оценки'!$H$108,'Методика оценки'!$E$108,'Методика оценки'!$E$107))))*$D$23)</f>
        <v>10</v>
      </c>
      <c r="J23" s="179">
        <f>IF('ИД Свод'!I9=0,0,(IF((('ИД Свод'!I22/'ИД Свод'!I9)*100)&lt;='Методика оценки'!$J$106,'Методика оценки'!$E$106,IF('Методика оценки'!$H$107&lt;=(('ИД Свод'!I22/'ИД Свод'!I9)*100)&lt;='Методика оценки'!$J$107,'Методика оценки'!$E$107,IF((('ИД Свод'!I22/'ИД Свод'!I9))*100&gt;='Методика оценки'!$H$108,'Методика оценки'!$E$108,'Методика оценки'!$E$107))))*$D$23)</f>
        <v>20</v>
      </c>
      <c r="K23" s="179">
        <f>IF('ИД Свод'!J9=0,0,(IF((('ИД Свод'!J22/'ИД Свод'!J9)*100)&lt;='Методика оценки'!$J$106,'Методика оценки'!$E$106,IF('Методика оценки'!$H$107&lt;=(('ИД Свод'!J22/'ИД Свод'!J9)*100)&lt;='Методика оценки'!$J$107,'Методика оценки'!$E$107,IF((('ИД Свод'!J22/'ИД Свод'!J9))*100&gt;='Методика оценки'!$H$108,'Методика оценки'!$E$108,'Методика оценки'!$E$107))))*$D$23)</f>
        <v>20</v>
      </c>
      <c r="L23" s="179">
        <f>IF('ИД Свод'!K9=0,0,(IF((('ИД Свод'!K22/'ИД Свод'!K9)*100)&lt;='Методика оценки'!$J$106,'Методика оценки'!$E$106,IF('Методика оценки'!$H$107&lt;=(('ИД Свод'!K22/'ИД Свод'!K9)*100)&lt;='Методика оценки'!$J$107,'Методика оценки'!$E$107,IF((('ИД Свод'!K22/'ИД Свод'!K9))*100&gt;='Методика оценки'!$H$108,'Методика оценки'!$E$108,'Методика оценки'!$E$107))))*$D$23)</f>
        <v>20</v>
      </c>
    </row>
    <row r="24" spans="1:12" ht="30">
      <c r="A24" s="65"/>
      <c r="B24" s="111" t="str">
        <f>'Методика оценки'!A109</f>
        <v>К2.5.</v>
      </c>
      <c r="C24" s="86" t="str">
        <f>'Методика оценки'!C109</f>
        <v>Ведение индивидуальных карт психофизического здоровья детей психологом и медицинскими работниками</v>
      </c>
      <c r="D24" s="123">
        <f>'Методика оценки'!D109</f>
        <v>0.2</v>
      </c>
      <c r="E24" s="179">
        <f>(IF('ИД Свод'!D23='Методика оценки'!$H$110,'Методика оценки'!$E$110,IF('ИД Свод'!D23='Методика оценки'!$H$111,'Методика оценки'!$E$111,'Методика оценки'!$E$110)))*$D$24</f>
        <v>20</v>
      </c>
      <c r="F24" s="179">
        <f>(IF('ИД Свод'!E23='Методика оценки'!$H$110,'Методика оценки'!$E$110,IF('ИД Свод'!E23='Методика оценки'!$H$111,'Методика оценки'!$E$111,'Методика оценки'!$E$110)))*$D$24</f>
        <v>20</v>
      </c>
      <c r="G24" s="179">
        <f>(IF('ИД Свод'!F23='Методика оценки'!$H$110,'Методика оценки'!$E$110,IF('ИД Свод'!F23='Методика оценки'!$H$111,'Методика оценки'!$E$111,'Методика оценки'!$E$110)))*$D$24</f>
        <v>20</v>
      </c>
      <c r="H24" s="179">
        <f>(IF('ИД Свод'!G23='Методика оценки'!$H$110,'Методика оценки'!$E$110,IF('ИД Свод'!G23='Методика оценки'!$H$111,'Методика оценки'!$E$111,'Методика оценки'!$E$110)))*$D$24</f>
        <v>20</v>
      </c>
      <c r="I24" s="179">
        <f>(IF('ИД Свод'!H23='Методика оценки'!$H$110,'Методика оценки'!$E$110,IF('ИД Свод'!H23='Методика оценки'!$H$111,'Методика оценки'!$E$111,'Методика оценки'!$E$110)))*$D$24</f>
        <v>20</v>
      </c>
      <c r="J24" s="179">
        <f>(IF('ИД Свод'!I23='Методика оценки'!$H$110,'Методика оценки'!$E$110,IF('ИД Свод'!I23='Методика оценки'!$H$111,'Методика оценки'!$E$111,'Методика оценки'!$E$110)))*$D$24</f>
        <v>20</v>
      </c>
      <c r="K24" s="179">
        <f>(IF('ИД Свод'!J23='Методика оценки'!$H$110,'Методика оценки'!$E$110,IF('ИД Свод'!J23='Методика оценки'!$H$111,'Методика оценки'!$E$111,'Методика оценки'!$E$110)))*$D$24</f>
        <v>0</v>
      </c>
      <c r="L24" s="179">
        <f>(IF('ИД Свод'!K23='Методика оценки'!$H$110,'Методика оценки'!$E$110,IF('ИД Свод'!K23='Методика оценки'!$H$111,'Методика оценки'!$E$111,'Методика оценки'!$E$110)))*$D$24</f>
        <v>20</v>
      </c>
    </row>
    <row r="25" spans="1:12" ht="45">
      <c r="A25" s="64"/>
      <c r="B25" s="106" t="str">
        <f>'Методика оценки'!A112</f>
        <v>К3</v>
      </c>
      <c r="C25" s="106" t="str">
        <f>'Методика оценки'!B112</f>
        <v>Группа критериев 3. Обеспеченность кадровыми ресурсами (преподавательский состав, административно-управленческий состав, вспомогательный персонал и т.п.)</v>
      </c>
      <c r="D25" s="122">
        <f>'Методика оценки'!D112</f>
        <v>0.2</v>
      </c>
      <c r="E25" s="178">
        <f t="shared" ref="E25:L25" si="3">SUM(E26:E41)*$D$25</f>
        <v>7.96</v>
      </c>
      <c r="F25" s="178">
        <f t="shared" si="3"/>
        <v>6.48</v>
      </c>
      <c r="G25" s="178">
        <f t="shared" si="3"/>
        <v>8.8000000000000007</v>
      </c>
      <c r="H25" s="178">
        <f t="shared" si="3"/>
        <v>12.280000000000001</v>
      </c>
      <c r="I25" s="178">
        <f t="shared" si="3"/>
        <v>9</v>
      </c>
      <c r="J25" s="178">
        <f t="shared" si="3"/>
        <v>6.6000000000000005</v>
      </c>
      <c r="K25" s="178">
        <f t="shared" si="3"/>
        <v>9.8000000000000007</v>
      </c>
      <c r="L25" s="178">
        <f t="shared" si="3"/>
        <v>8.2000000000000011</v>
      </c>
    </row>
    <row r="26" spans="1:12" ht="45">
      <c r="A26" s="65"/>
      <c r="B26" s="86" t="str">
        <f>'Методика оценки'!A113</f>
        <v>К3.1.</v>
      </c>
      <c r="C26" s="86" t="str">
        <f>'Методика оценки'!C113</f>
        <v>Соотношение количества педагогических работников, педагогический стаж работы которых составляет до 5 лет, и количества педагогических работников, педагогический стаж работы которых составляет более 30 лет, в отчётном году</v>
      </c>
      <c r="D26" s="123">
        <f>'Методика оценки'!D113</f>
        <v>0.02</v>
      </c>
      <c r="E26" s="179">
        <f>IF('ИД Свод'!D24=0,0,IF((('ИД Свод'!D25/'ИД Свод'!D24)*100)&lt;= 'Методика оценки'!$J$115, 'Методика оценки'!$E$115,IF(AND((('ИД Свод'!D25/'ИД Свод'!D24)*100)&gt;= 'Методика оценки'!$H$116,(('ИД Свод'!D25/'ИД Свод'!D24)*100)&lt;= 'Методика оценки'!$J$116), 'Методика оценки'!$E$116,IF(AND((('ИД Свод'!D25/'ИД Свод'!D24)*100)&gt;= 'Методика оценки'!$H$117, (('ИД Свод'!D25/'ИД Свод'!D24)*100)&lt;= 'Методика оценки'!$J$117), 'Методика оценки'!$E$117,IF(AND((('ИД Свод'!D25/'ИД Свод'!D24)*100)&gt;= 'Методика оценки'!$H$118, (('ИД Свод'!D25/'ИД Свод'!D24)*100)&lt;= 'Методика оценки'!$J$118), 'Методика оценки'!$E$118,IF((('ИД Свод'!D25/'ИД Свод'!D24)*100)&gt;= 'Методика оценки'!$H$119, 'Методика оценки'!$E$119,"ошибка")))))*$D$26)</f>
        <v>1</v>
      </c>
      <c r="F26" s="179">
        <f>IF('ИД Свод'!E24=0,0,IF((('ИД Свод'!E25/'ИД Свод'!E24)*100)&lt;= 'Методика оценки'!$J$115, 'Методика оценки'!$E$115,IF(AND((('ИД Свод'!E25/'ИД Свод'!E24)*100)&gt;= 'Методика оценки'!$H$116,(('ИД Свод'!E25/'ИД Свод'!E24)*100)&lt;= 'Методика оценки'!$J$116), 'Методика оценки'!$E$116,IF(AND((('ИД Свод'!E25/'ИД Свод'!E24)*100)&gt;= 'Методика оценки'!$H$117, (('ИД Свод'!E25/'ИД Свод'!E24)*100)&lt;= 'Методика оценки'!$J$117), 'Методика оценки'!$E$117,IF(AND((('ИД Свод'!E25/'ИД Свод'!E24)*100)&gt;= 'Методика оценки'!$H$118, (('ИД Свод'!E25/'ИД Свод'!E24)*100)&lt;= 'Методика оценки'!$J$118), 'Методика оценки'!$E$118,IF((('ИД Свод'!E25/'ИД Свод'!E24)*100)&gt;= 'Методика оценки'!$H$119, 'Методика оценки'!$E$119,"ошибка")))))*$D$26)</f>
        <v>0</v>
      </c>
      <c r="G26" s="179">
        <f>IF('ИД Свод'!F24=0,0,IF((('ИД Свод'!F25/'ИД Свод'!F24)*100)&lt;= 'Методика оценки'!$J$115, 'Методика оценки'!$E$115,IF(AND((('ИД Свод'!F25/'ИД Свод'!F24)*100)&gt;= 'Методика оценки'!$H$116,(('ИД Свод'!F25/'ИД Свод'!F24)*100)&lt;= 'Методика оценки'!$J$116), 'Методика оценки'!$E$116,IF(AND((('ИД Свод'!F25/'ИД Свод'!F24)*100)&gt;= 'Методика оценки'!$H$117, (('ИД Свод'!F25/'ИД Свод'!F24)*100)&lt;= 'Методика оценки'!$J$117), 'Методика оценки'!$E$117,IF(AND((('ИД Свод'!F25/'ИД Свод'!F24)*100)&gt;= 'Методика оценки'!$H$118, (('ИД Свод'!F25/'ИД Свод'!F24)*100)&lt;= 'Методика оценки'!$J$118), 'Методика оценки'!$E$118,IF((('ИД Свод'!F25/'ИД Свод'!F24)*100)&gt;= 'Методика оценки'!$H$119, 'Методика оценки'!$E$119,"ошибка")))))*$D$26)</f>
        <v>0</v>
      </c>
      <c r="H26" s="179">
        <f>IF('ИД Свод'!G24=0,0,IF((('ИД Свод'!G25/'ИД Свод'!G24)*100)&lt;= 'Методика оценки'!$J$115, 'Методика оценки'!$E$115,IF(AND((('ИД Свод'!G25/'ИД Свод'!G24)*100)&gt;= 'Методика оценки'!$H$116,(('ИД Свод'!G25/'ИД Свод'!G24)*100)&lt;= 'Методика оценки'!$J$116), 'Методика оценки'!$E$116,IF(AND((('ИД Свод'!G25/'ИД Свод'!G24)*100)&gt;= 'Методика оценки'!$H$117, (('ИД Свод'!G25/'ИД Свод'!G24)*100)&lt;= 'Методика оценки'!$J$117), 'Методика оценки'!$E$117,IF(AND((('ИД Свод'!G25/'ИД Свод'!G24)*100)&gt;= 'Методика оценки'!$H$118, (('ИД Свод'!G25/'ИД Свод'!G24)*100)&lt;= 'Методика оценки'!$J$118), 'Методика оценки'!$E$118,IF((('ИД Свод'!G25/'ИД Свод'!G24)*100)&gt;= 'Методика оценки'!$H$119, 'Методика оценки'!$E$119,"ошибка")))))*$D$26)</f>
        <v>0</v>
      </c>
      <c r="I26" s="179">
        <f>IF('ИД Свод'!H24=0,0,IF((('ИД Свод'!H25/'ИД Свод'!H24)*100)&lt;= 'Методика оценки'!$J$115, 'Методика оценки'!$E$115,IF(AND((('ИД Свод'!H25/'ИД Свод'!H24)*100)&gt;= 'Методика оценки'!$H$116,(('ИД Свод'!H25/'ИД Свод'!H24)*100)&lt;= 'Методика оценки'!$J$116), 'Методика оценки'!$E$116,IF(AND((('ИД Свод'!H25/'ИД Свод'!H24)*100)&gt;= 'Методика оценки'!$H$117, (('ИД Свод'!H25/'ИД Свод'!H24)*100)&lt;= 'Методика оценки'!$J$117), 'Методика оценки'!$E$117,IF(AND((('ИД Свод'!H25/'ИД Свод'!H24)*100)&gt;= 'Методика оценки'!$H$118, (('ИД Свод'!H25/'ИД Свод'!H24)*100)&lt;= 'Методика оценки'!$J$118), 'Методика оценки'!$E$118,IF((('ИД Свод'!H25/'ИД Свод'!H24)*100)&gt;= 'Методика оценки'!$H$119, 'Методика оценки'!$E$119,"ошибка")))))*$D$26)</f>
        <v>1</v>
      </c>
      <c r="J26" s="179">
        <f>IF('ИД Свод'!I24=0,0,IF((('ИД Свод'!I25/'ИД Свод'!I24)*100)&lt;= 'Методика оценки'!$J$115, 'Методика оценки'!$E$115,IF(AND((('ИД Свод'!I25/'ИД Свод'!I24)*100)&gt;= 'Методика оценки'!$H$116,(('ИД Свод'!I25/'ИД Свод'!I24)*100)&lt;= 'Методика оценки'!$J$116), 'Методика оценки'!$E$116,IF(AND((('ИД Свод'!I25/'ИД Свод'!I24)*100)&gt;= 'Методика оценки'!$H$117, (('ИД Свод'!I25/'ИД Свод'!I24)*100)&lt;= 'Методика оценки'!$J$117), 'Методика оценки'!$E$117,IF(AND((('ИД Свод'!I25/'ИД Свод'!I24)*100)&gt;= 'Методика оценки'!$H$118, (('ИД Свод'!I25/'ИД Свод'!I24)*100)&lt;= 'Методика оценки'!$J$118), 'Методика оценки'!$E$118,IF((('ИД Свод'!I25/'ИД Свод'!I24)*100)&gt;= 'Методика оценки'!$H$119, 'Методика оценки'!$E$119,"ошибка")))))*$D$26)</f>
        <v>0</v>
      </c>
      <c r="K26" s="179">
        <f>IF('ИД Свод'!J24=0,0,IF((('ИД Свод'!J25/'ИД Свод'!J24)*100)&lt;= 'Методика оценки'!$J$115, 'Методика оценки'!$E$115,IF(AND((('ИД Свод'!J25/'ИД Свод'!J24)*100)&gt;= 'Методика оценки'!$H$116,(('ИД Свод'!J25/'ИД Свод'!J24)*100)&lt;= 'Методика оценки'!$J$116), 'Методика оценки'!$E$116,IF(AND((('ИД Свод'!J25/'ИД Свод'!J24)*100)&gt;= 'Методика оценки'!$H$117, (('ИД Свод'!J25/'ИД Свод'!J24)*100)&lt;= 'Методика оценки'!$J$117), 'Методика оценки'!$E$117,IF(AND((('ИД Свод'!J25/'ИД Свод'!J24)*100)&gt;= 'Методика оценки'!$H$118, (('ИД Свод'!J25/'ИД Свод'!J24)*100)&lt;= 'Методика оценки'!$J$118), 'Методика оценки'!$E$118,IF((('ИД Свод'!J25/'ИД Свод'!J24)*100)&gt;= 'Методика оценки'!$H$119, 'Методика оценки'!$E$119,"ошибка")))))*$D$26)</f>
        <v>1</v>
      </c>
      <c r="L26" s="179">
        <f>IF('ИД Свод'!K24=0,0,IF((('ИД Свод'!K25/'ИД Свод'!K24)*100)&lt;= 'Методика оценки'!$J$115, 'Методика оценки'!$E$115,IF(AND((('ИД Свод'!K25/'ИД Свод'!K24)*100)&gt;= 'Методика оценки'!$H$116,(('ИД Свод'!K25/'ИД Свод'!K24)*100)&lt;= 'Методика оценки'!$J$116), 'Методика оценки'!$E$116,IF(AND((('ИД Свод'!K25/'ИД Свод'!K24)*100)&gt;= 'Методика оценки'!$H$117, (('ИД Свод'!K25/'ИД Свод'!K24)*100)&lt;= 'Методика оценки'!$J$117), 'Методика оценки'!$E$117,IF(AND((('ИД Свод'!K25/'ИД Свод'!K24)*100)&gt;= 'Методика оценки'!$H$118, (('ИД Свод'!K25/'ИД Свод'!K24)*100)&lt;= 'Методика оценки'!$J$118), 'Методика оценки'!$E$118,IF((('ИД Свод'!K25/'ИД Свод'!K24)*100)&gt;= 'Методика оценки'!$H$119, 'Методика оценки'!$E$119,"ошибка")))))*$D$26)</f>
        <v>0</v>
      </c>
    </row>
    <row r="27" spans="1:12" ht="45">
      <c r="A27" s="65"/>
      <c r="B27" s="86" t="str">
        <f>'Методика оценки'!A120</f>
        <v>К3.2.</v>
      </c>
      <c r="C27" s="86" t="str">
        <f>'Методика оценки'!C120</f>
        <v>Доля педагогических работников ДОО, имеющих высшее образование педагогической направленности (от общего количества педагогических работников), в отчётном году</v>
      </c>
      <c r="D27" s="123">
        <f>'Методика оценки'!D120</f>
        <v>0.08</v>
      </c>
      <c r="E27" s="118">
        <f>IF('ИД Свод'!D27=0,0,(IF(('ИД Свод'!D26/'ИД Свод'!D27)*100&lt;='Методика оценки'!$J$122,'Методика оценки'!$E$122,IF('Методика оценки'!$H$123&lt;=('ИД Свод'!D26/'ИД Свод'!D27)*100&lt;='Методика оценки'!$J$123,'Методика оценки'!$E$123,IF(('ИД Свод'!D26/'ИД Свод'!D27)*100&gt;='Методика оценки'!$H$124,'Методика оценки'!$E$124,'Методика оценки'!$E$123))))*$D$27)</f>
        <v>0</v>
      </c>
      <c r="F27" s="118">
        <f>IF('ИД Свод'!E27=0,0,(IF(('ИД Свод'!E26/'ИД Свод'!E27)*100&lt;='Методика оценки'!$J$122,'Методика оценки'!$E$122,IF('Методика оценки'!$H$123&lt;=('ИД Свод'!E26/'ИД Свод'!E27)*100&lt;='Методика оценки'!$J$123,'Методика оценки'!$E$123,IF(('ИД Свод'!E26/'ИД Свод'!E27)*100&gt;='Методика оценки'!$H$124,'Методика оценки'!$E$124,'Методика оценки'!$E$123))))*$D$27)</f>
        <v>0</v>
      </c>
      <c r="G27" s="118">
        <f>IF('ИД Свод'!F27=0,0,(IF(('ИД Свод'!F26/'ИД Свод'!F27)*100&lt;='Методика оценки'!$J$122,'Методика оценки'!$E$122,IF('Методика оценки'!$H$123&lt;=('ИД Свод'!F26/'ИД Свод'!F27)*100&lt;='Методика оценки'!$J$123,'Методика оценки'!$E$123,IF(('ИД Свод'!F26/'ИД Свод'!F27)*100&gt;='Методика оценки'!$H$124,'Методика оценки'!$E$124,'Методика оценки'!$E$123))))*$D$27)</f>
        <v>4</v>
      </c>
      <c r="H27" s="118">
        <f>IF('ИД Свод'!G27=0,0,(IF(('ИД Свод'!G26/'ИД Свод'!G27)*100&lt;='Методика оценки'!$J$122,'Методика оценки'!$E$122,IF('Методика оценки'!$H$123&lt;=('ИД Свод'!G26/'ИД Свод'!G27)*100&lt;='Методика оценки'!$J$123,'Методика оценки'!$E$123,IF(('ИД Свод'!G26/'ИД Свод'!G27)*100&gt;='Методика оценки'!$H$124,'Методика оценки'!$E$124,'Методика оценки'!$E$123))))*$D$27)</f>
        <v>8</v>
      </c>
      <c r="I27" s="118">
        <f>IF('ИД Свод'!H27=0,0,(IF(('ИД Свод'!H26/'ИД Свод'!H27)*100&lt;='Методика оценки'!$J$122,'Методика оценки'!$E$122,IF('Методика оценки'!$H$123&lt;=('ИД Свод'!H26/'ИД Свод'!H27)*100&lt;='Методика оценки'!$J$123,'Методика оценки'!$E$123,IF(('ИД Свод'!H26/'ИД Свод'!H27)*100&gt;='Методика оценки'!$H$124,'Методика оценки'!$E$124,'Методика оценки'!$E$123))))*$D$27)</f>
        <v>0</v>
      </c>
      <c r="J27" s="118">
        <f>IF('ИД Свод'!I27=0,0,(IF(('ИД Свод'!I26/'ИД Свод'!I27)*100&lt;='Методика оценки'!$J$122,'Методика оценки'!$E$122,IF('Методика оценки'!$H$123&lt;=('ИД Свод'!I26/'ИД Свод'!I27)*100&lt;='Методика оценки'!$J$123,'Методика оценки'!$E$123,IF(('ИД Свод'!I26/'ИД Свод'!I27)*100&gt;='Методика оценки'!$H$124,'Методика оценки'!$E$124,'Методика оценки'!$E$123))))*$D$27)</f>
        <v>4</v>
      </c>
      <c r="K27" s="118">
        <f>IF('ИД Свод'!J27=0,0,(IF(('ИД Свод'!J26/'ИД Свод'!J27)*100&lt;='Методика оценки'!$J$122,'Методика оценки'!$E$122,IF('Методика оценки'!$H$123&lt;=('ИД Свод'!J26/'ИД Свод'!J27)*100&lt;='Методика оценки'!$J$123,'Методика оценки'!$E$123,IF(('ИД Свод'!J26/'ИД Свод'!J27)*100&gt;='Методика оценки'!$H$124,'Методика оценки'!$E$124,'Методика оценки'!$E$123))))*$D$27)</f>
        <v>8</v>
      </c>
      <c r="L27" s="118">
        <f>IF('ИД Свод'!K27=0,0,(IF(('ИД Свод'!K26/'ИД Свод'!K27)*100&lt;='Методика оценки'!$J$122,'Методика оценки'!$E$122,IF('Методика оценки'!$H$123&lt;=('ИД Свод'!K26/'ИД Свод'!K27)*100&lt;='Методика оценки'!$J$123,'Методика оценки'!$E$123,IF(('ИД Свод'!K26/'ИД Свод'!K27)*100&gt;='Методика оценки'!$H$124,'Методика оценки'!$E$124,'Методика оценки'!$E$123))))*$D$27)</f>
        <v>4</v>
      </c>
    </row>
    <row r="28" spans="1:12" ht="45">
      <c r="A28" s="65"/>
      <c r="B28" s="86" t="str">
        <f>'Методика оценки'!A125</f>
        <v>К3.3.</v>
      </c>
      <c r="C28" s="86" t="str">
        <f>'Методика оценки'!C125</f>
        <v>Количество педагогических работников, которым по результатам аттестации были присвоены высшая и первая квалификационные категории (от общего количества педагогических работников ДОО)</v>
      </c>
      <c r="D28" s="123">
        <f>'Методика оценки'!D125</f>
        <v>0.04</v>
      </c>
      <c r="E28" s="118">
        <f>(IF('ИД Свод'!D28='Методика оценки'!$J$127,'Методика оценки'!$E$127,IF('Методика оценки'!$H$128&lt;='ИД Свод'!D28&lt;='Методика оценки'!$J$128,'Методика оценки'!$E$128,IF('ИД Свод'!D28&gt;='Методика оценки'!$H$129,'Методика оценки'!$E$129,'Методика оценки'!$E$128))))*$D$28</f>
        <v>0</v>
      </c>
      <c r="F28" s="118">
        <f>(IF('ИД Свод'!E28='Методика оценки'!$J$127,'Методика оценки'!$E$127,IF('Методика оценки'!$H$128&lt;='ИД Свод'!E28&lt;='Методика оценки'!$J$128,'Методика оценки'!$E$128,IF('ИД Свод'!E28&gt;='Методика оценки'!$H$129,'Методика оценки'!$E$129,'Методика оценки'!$E$128))))*$D$28</f>
        <v>2</v>
      </c>
      <c r="G28" s="118">
        <f>(IF('ИД Свод'!F28='Методика оценки'!$J$127,'Методика оценки'!$E$127,IF('Методика оценки'!$H$128&lt;='ИД Свод'!F28&lt;='Методика оценки'!$J$128,'Методика оценки'!$E$128,IF('ИД Свод'!F28&gt;='Методика оценки'!$H$129,'Методика оценки'!$E$129,'Методика оценки'!$E$128))))*$D$28</f>
        <v>0</v>
      </c>
      <c r="H28" s="118">
        <f>(IF('ИД Свод'!G28='Методика оценки'!$J$127,'Методика оценки'!$E$127,IF('Методика оценки'!$H$128&lt;='ИД Свод'!G28&lt;='Методика оценки'!$J$128,'Методика оценки'!$E$128,IF('ИД Свод'!G28&gt;='Методика оценки'!$H$129,'Методика оценки'!$E$129,'Методика оценки'!$E$128))))*$D$28</f>
        <v>4</v>
      </c>
      <c r="I28" s="118">
        <f>(IF('ИД Свод'!H28='Методика оценки'!$J$127,'Методика оценки'!$E$127,IF('Методика оценки'!$H$128&lt;='ИД Свод'!H28&lt;='Методика оценки'!$J$128,'Методика оценки'!$E$128,IF('ИД Свод'!H28&gt;='Методика оценки'!$H$129,'Методика оценки'!$E$129,'Методика оценки'!$E$128))))*$D$28</f>
        <v>2</v>
      </c>
      <c r="J28" s="118">
        <f>(IF('ИД Свод'!I28='Методика оценки'!$J$127,'Методика оценки'!$E$127,IF('Методика оценки'!$H$128&lt;='ИД Свод'!I28&lt;='Методика оценки'!$J$128,'Методика оценки'!$E$128,IF('ИД Свод'!I28&gt;='Методика оценки'!$H$129,'Методика оценки'!$E$129,'Методика оценки'!$E$128))))*$D$28</f>
        <v>0</v>
      </c>
      <c r="K28" s="118">
        <f>(IF('ИД Свод'!J28='Методика оценки'!$J$127,'Методика оценки'!$E$127,IF('Методика оценки'!$H$128&lt;='ИД Свод'!J28&lt;='Методика оценки'!$J$128,'Методика оценки'!$E$128,IF('ИД Свод'!J28&gt;='Методика оценки'!$H$129,'Методика оценки'!$E$129,'Методика оценки'!$E$128))))*$D$28</f>
        <v>2</v>
      </c>
      <c r="L28" s="118">
        <f>(IF('ИД Свод'!K28='Методика оценки'!$J$127,'Методика оценки'!$E$127,IF('Методика оценки'!$H$128&lt;='ИД Свод'!K28&lt;='Методика оценки'!$J$128,'Методика оценки'!$E$128,IF('ИД Свод'!K28&gt;='Методика оценки'!$H$129,'Методика оценки'!$E$129,'Методика оценки'!$E$128))))*$D$28</f>
        <v>4</v>
      </c>
    </row>
    <row r="29" spans="1:12" ht="60">
      <c r="A29" s="65"/>
      <c r="B29" s="86" t="str">
        <f>'Методика оценки'!A130</f>
        <v>К3.4.</v>
      </c>
      <c r="C29" s="86" t="str">
        <f>'Методика оценки'!C130</f>
        <v>Доля педагогических работников ДОО, прошедших за последние 5 лет повышение квалификации/профессиональную переподготовку по профилю педагогической деятельности деятельности (в общей численности педагогических работников), по состоянию на отчётный год</v>
      </c>
      <c r="D29" s="123">
        <f>'Методика оценки'!D130</f>
        <v>0.1</v>
      </c>
      <c r="E29" s="179">
        <f>IF('ИД Свод'!D27=0,0,(IF(('ИД Свод'!D29/'ИД Свод'!D27)*100&lt;='Методика оценки'!$J$132,'Методика оценки'!$E$132,IF('Методика оценки'!$H$133&lt;=('ИД Свод'!D29/'ИД Свод'!D27)*100&lt;='Методика оценки'!$J$133,'Методика оценки'!$E$133,IF(('ИД Свод'!D29/'ИД Свод'!D27)*100&gt;='Методика оценки'!$H$134,'Методика оценки'!$E$134,'Методика оценки'!$E$133))))*$D$29)</f>
        <v>0</v>
      </c>
      <c r="F29" s="179">
        <f>IF('ИД Свод'!E27=0,0,(IF(('ИД Свод'!E29/'ИД Свод'!E27)*100&lt;='Методика оценки'!$J$132,'Методика оценки'!$E$132,IF('Методика оценки'!$H$133&lt;=('ИД Свод'!E29/'ИД Свод'!E27)*100&lt;='Методика оценки'!$J$133,'Методика оценки'!$E$133,IF(('ИД Свод'!E29/'ИД Свод'!E27)*100&gt;='Методика оценки'!$H$134,'Методика оценки'!$E$134,'Методика оценки'!$E$133))))*$D$29)</f>
        <v>0</v>
      </c>
      <c r="G29" s="179">
        <f>IF('ИД Свод'!F27=0,0,(IF(('ИД Свод'!F29/'ИД Свод'!F27)*100&lt;='Методика оценки'!$J$132,'Методика оценки'!$E$132,IF('Методика оценки'!$H$133&lt;=('ИД Свод'!F29/'ИД Свод'!F27)*100&lt;='Методика оценки'!$J$133,'Методика оценки'!$E$133,IF(('ИД Свод'!F29/'ИД Свод'!F27)*100&gt;='Методика оценки'!$H$134,'Методика оценки'!$E$134,'Методика оценки'!$E$133))))*$D$29)</f>
        <v>0</v>
      </c>
      <c r="H29" s="179">
        <f>IF('ИД Свод'!G27=0,0,(IF(('ИД Свод'!G29/'ИД Свод'!G27)*100&lt;='Методика оценки'!$J$132,'Методика оценки'!$E$132,IF('Методика оценки'!$H$133&lt;=('ИД Свод'!G29/'ИД Свод'!G27)*100&lt;='Методика оценки'!$J$133,'Методика оценки'!$E$133,IF(('ИД Свод'!G29/'ИД Свод'!G27)*100&gt;='Методика оценки'!$H$134,'Методика оценки'!$E$134,'Методика оценки'!$E$133))))*$D$29)</f>
        <v>0</v>
      </c>
      <c r="I29" s="179">
        <f>IF('ИД Свод'!H27=0,0,(IF(('ИД Свод'!H29/'ИД Свод'!H27)*100&lt;='Методика оценки'!$J$132,'Методика оценки'!$E$132,IF('Методика оценки'!$H$133&lt;=('ИД Свод'!H29/'ИД Свод'!H27)*100&lt;='Методика оценки'!$J$133,'Методика оценки'!$E$133,IF(('ИД Свод'!H29/'ИД Свод'!H27)*100&gt;='Методика оценки'!$H$134,'Методика оценки'!$E$134,'Методика оценки'!$E$133))))*$D$29)</f>
        <v>0</v>
      </c>
      <c r="J29" s="179">
        <f>IF('ИД Свод'!I27=0,0,(IF(('ИД Свод'!I29/'ИД Свод'!I27)*100&lt;='Методика оценки'!$J$132,'Методика оценки'!$E$132,IF('Методика оценки'!$H$133&lt;=('ИД Свод'!I29/'ИД Свод'!I27)*100&lt;='Методика оценки'!$J$133,'Методика оценки'!$E$133,IF(('ИД Свод'!I29/'ИД Свод'!I27)*100&gt;='Методика оценки'!$H$134,'Методика оценки'!$E$134,'Методика оценки'!$E$133))))*$D$29)</f>
        <v>0</v>
      </c>
      <c r="K29" s="179">
        <f>IF('ИД Свод'!J27=0,0,(IF(('ИД Свод'!J29/'ИД Свод'!J27)*100&lt;='Методика оценки'!$J$132,'Методика оценки'!$E$132,IF('Методика оценки'!$H$133&lt;=('ИД Свод'!J29/'ИД Свод'!J27)*100&lt;='Методика оценки'!$J$133,'Методика оценки'!$E$133,IF(('ИД Свод'!J29/'ИД Свод'!J27)*100&gt;='Методика оценки'!$H$134,'Методика оценки'!$E$134,'Методика оценки'!$E$133))))*$D$29)</f>
        <v>0</v>
      </c>
      <c r="L29" s="179">
        <f>IF('ИД Свод'!K27=0,0,(IF(('ИД Свод'!K29/'ИД Свод'!K27)*100&lt;='Методика оценки'!$J$132,'Методика оценки'!$E$132,IF('Методика оценки'!$H$133&lt;=('ИД Свод'!K29/'ИД Свод'!K27)*100&lt;='Методика оценки'!$J$133,'Методика оценки'!$E$133,IF(('ИД Свод'!K29/'ИД Свод'!K27)*100&gt;='Методика оценки'!$H$134,'Методика оценки'!$E$134,'Методика оценки'!$E$133))))*$D$29)</f>
        <v>5</v>
      </c>
    </row>
    <row r="30" spans="1:12" ht="45">
      <c r="A30" s="65"/>
      <c r="B30" s="86" t="str">
        <f>'Методика оценки'!A135</f>
        <v>К3.5.</v>
      </c>
      <c r="C30" s="86" t="str">
        <f>'Методика оценки'!C135</f>
        <v>Доля педагогических работников ДОО, прошедших повышение квалификации по применению в образовательном процессе ФГОСов (в общей численности педагогических работников), по состоянию на отчётный год</v>
      </c>
      <c r="D30" s="123">
        <f>'Методика оценки'!D135</f>
        <v>0.08</v>
      </c>
      <c r="E30" s="118">
        <f>IF('ИД Свод'!D27=0,0,(IF(('ИД Свод'!D30/'ИД Свод'!D27)*100&lt;='Методика оценки'!$J$137,'Методика оценки'!$E$137,IF('Методика оценки'!$H$138&lt;=('ИД Свод'!D30/'ИД Свод'!D27)*100&lt;='Методика оценки'!$J$138,'Методика оценки'!$E$138,IF(('ИД Свод'!D30/'ИД Свод'!D27)*100&gt;='Методика оценки'!$H$139,'Методика оценки'!$E$139,'Методика оценки'!$E$138))))*$D$30)</f>
        <v>0</v>
      </c>
      <c r="F30" s="118">
        <f>IF('ИД Свод'!E27=0,0,(IF(('ИД Свод'!E30/'ИД Свод'!E27)*100&lt;='Методика оценки'!$J$137,'Методика оценки'!$E$137,IF('Методика оценки'!$H$138&lt;=('ИД Свод'!E30/'ИД Свод'!E27)*100&lt;='Методика оценки'!$J$138,'Методика оценки'!$E$138,IF(('ИД Свод'!E30/'ИД Свод'!E27)*100&gt;='Методика оценки'!$H$139,'Методика оценки'!$E$139,'Методика оценки'!$E$138))))*$D$30)</f>
        <v>4</v>
      </c>
      <c r="G30" s="118">
        <f>IF('ИД Свод'!F27=0,0,(IF(('ИД Свод'!F30/'ИД Свод'!F27)*100&lt;='Методика оценки'!$J$137,'Методика оценки'!$E$137,IF('Методика оценки'!$H$138&lt;=('ИД Свод'!F30/'ИД Свод'!F27)*100&lt;='Методика оценки'!$J$138,'Методика оценки'!$E$138,IF(('ИД Свод'!F30/'ИД Свод'!F27)*100&gt;='Методика оценки'!$H$139,'Методика оценки'!$E$139,'Методика оценки'!$E$138))))*$D$30)</f>
        <v>0</v>
      </c>
      <c r="H30" s="118">
        <f>IF('ИД Свод'!G27=0,0,(IF(('ИД Свод'!G30/'ИД Свод'!G27)*100&lt;='Методика оценки'!$J$137,'Методика оценки'!$E$137,IF('Методика оценки'!$H$138&lt;=('ИД Свод'!G30/'ИД Свод'!G27)*100&lt;='Методика оценки'!$J$138,'Методика оценки'!$E$138,IF(('ИД Свод'!G30/'ИД Свод'!G27)*100&gt;='Методика оценки'!$H$139,'Методика оценки'!$E$139,'Методика оценки'!$E$138))))*$D$30)</f>
        <v>4</v>
      </c>
      <c r="I30" s="118">
        <f>IF('ИД Свод'!H27=0,0,(IF(('ИД Свод'!H30/'ИД Свод'!H27)*100&lt;='Методика оценки'!$J$137,'Методика оценки'!$E$137,IF('Методика оценки'!$H$138&lt;=('ИД Свод'!H30/'ИД Свод'!H27)*100&lt;='Методика оценки'!$J$138,'Методика оценки'!$E$138,IF(('ИД Свод'!H30/'ИД Свод'!H27)*100&gt;='Методика оценки'!$H$139,'Методика оценки'!$E$139,'Методика оценки'!$E$138))))*$D$30)</f>
        <v>4</v>
      </c>
      <c r="J30" s="118">
        <f>IF('ИД Свод'!I27=0,0,(IF(('ИД Свод'!I30/'ИД Свод'!I27)*100&lt;='Методика оценки'!$J$137,'Методика оценки'!$E$137,IF('Методика оценки'!$H$138&lt;=('ИД Свод'!I30/'ИД Свод'!I27)*100&lt;='Методика оценки'!$J$138,'Методика оценки'!$E$138,IF(('ИД Свод'!I30/'ИД Свод'!I27)*100&gt;='Методика оценки'!$H$139,'Методика оценки'!$E$139,'Методика оценки'!$E$138))))*$D$30)</f>
        <v>4</v>
      </c>
      <c r="K30" s="118">
        <f>IF('ИД Свод'!J27=0,0,(IF(('ИД Свод'!J30/'ИД Свод'!J27)*100&lt;='Методика оценки'!$J$137,'Методика оценки'!$E$137,IF('Методика оценки'!$H$138&lt;=('ИД Свод'!J30/'ИД Свод'!J27)*100&lt;='Методика оценки'!$J$138,'Методика оценки'!$E$138,IF(('ИД Свод'!J30/'ИД Свод'!J27)*100&gt;='Методика оценки'!$H$139,'Методика оценки'!$E$139,'Методика оценки'!$E$138))))*$D$30)</f>
        <v>4</v>
      </c>
      <c r="L30" s="118">
        <f>IF('ИД Свод'!K27=0,0,(IF(('ИД Свод'!K30/'ИД Свод'!K27)*100&lt;='Методика оценки'!$J$137,'Методика оценки'!$E$137,IF('Методика оценки'!$H$138&lt;=('ИД Свод'!K30/'ИД Свод'!K27)*100&lt;='Методика оценки'!$J$138,'Методика оценки'!$E$138,IF(('ИД Свод'!K30/'ИД Свод'!K27)*100&gt;='Методика оценки'!$H$139,'Методика оценки'!$E$139,'Методика оценки'!$E$138))))*$D$30)</f>
        <v>4</v>
      </c>
    </row>
    <row r="31" spans="1:12" ht="135">
      <c r="A31" s="65"/>
      <c r="B31" s="86" t="str">
        <f>'Методика оценки'!A140</f>
        <v>К3.6.</v>
      </c>
      <c r="C31" s="86" t="str">
        <f>'Методика оценки'!C140</f>
        <v>Количество педагогических работников, имеющих награды и поощрения, почетные звания, ведомственные знаки отличия (К примеру, «Заслуженный учитель Российской Федерации», «Народный учитель Российской Федерации», «Заслуженный преподаватель», «Заслуженный работник профтехобразования», «Заслуженный мастер профтехобразования», «Заслуженный тренер», «Заслуженный работник физической культуры», «Заслуженный мастер спорта», «Заслуженный работник культуры», «Заслуженный деятель искусств», «Народный врач», «Отличник народного образования», «Почетный работник общего образования Российской Федерации»)</v>
      </c>
      <c r="D31" s="123">
        <f>'Методика оценки'!D140</f>
        <v>0.06</v>
      </c>
      <c r="E31" s="118">
        <f>(IF('ИД Свод'!D31&lt;='Методика оценки'!$J$141,'Методика оценки'!$E$141,IF('Методика оценки'!$H$142&lt;='ИД Свод'!D31&lt;='Методика оценки'!$J$142,'Методика оценки'!$E$142,IF('ИД Свод'!D31&gt;='Методика оценки'!$H$143,'Методика оценки'!$E$143,'Методика оценки'!$E$142))))*$D$31</f>
        <v>0</v>
      </c>
      <c r="F31" s="118">
        <f>(IF('ИД Свод'!E31&lt;='Методика оценки'!$J$141,'Методика оценки'!$E$141,IF('Методика оценки'!$H$142&lt;='ИД Свод'!E31&lt;='Методика оценки'!$J$142,'Методика оценки'!$E$142,IF('ИД Свод'!E31&gt;='Методика оценки'!$H$143,'Методика оценки'!$E$143,'Методика оценки'!$E$142))))*$D$31</f>
        <v>0</v>
      </c>
      <c r="G31" s="118">
        <f>(IF('ИД Свод'!F31&lt;='Методика оценки'!$J$141,'Методика оценки'!$E$141,IF('Методика оценки'!$H$142&lt;='ИД Свод'!F31&lt;='Методика оценки'!$J$142,'Методика оценки'!$E$142,IF('ИД Свод'!F31&gt;='Методика оценки'!$H$143,'Методика оценки'!$E$143,'Методика оценки'!$E$142))))*$D$31</f>
        <v>0</v>
      </c>
      <c r="H31" s="118">
        <f>(IF('ИД Свод'!G31&lt;='Методика оценки'!$J$141,'Методика оценки'!$E$141,IF('Методика оценки'!$H$142&lt;='ИД Свод'!G31&lt;='Методика оценки'!$J$142,'Методика оценки'!$E$142,IF('ИД Свод'!G31&gt;='Методика оценки'!$H$143,'Методика оценки'!$E$143,'Методика оценки'!$E$142))))*$D$31</f>
        <v>6</v>
      </c>
      <c r="I31" s="118">
        <f>(IF('ИД Свод'!H31&lt;='Методика оценки'!$J$141,'Методика оценки'!$E$141,IF('Методика оценки'!$H$142&lt;='ИД Свод'!H31&lt;='Методика оценки'!$J$142,'Методика оценки'!$E$142,IF('ИД Свод'!H31&gt;='Методика оценки'!$H$143,'Методика оценки'!$E$143,'Методика оценки'!$E$142))))*$D$31</f>
        <v>6</v>
      </c>
      <c r="J31" s="118">
        <f>(IF('ИД Свод'!I31&lt;='Методика оценки'!$J$141,'Методика оценки'!$E$141,IF('Методика оценки'!$H$142&lt;='ИД Свод'!I31&lt;='Методика оценки'!$J$142,'Методика оценки'!$E$142,IF('ИД Свод'!I31&gt;='Методика оценки'!$H$143,'Методика оценки'!$E$143,'Методика оценки'!$E$142))))*$D$31</f>
        <v>0</v>
      </c>
      <c r="K31" s="118">
        <f>(IF('ИД Свод'!J31&lt;='Методика оценки'!$J$141,'Методика оценки'!$E$141,IF('Методика оценки'!$H$142&lt;='ИД Свод'!J31&lt;='Методика оценки'!$J$142,'Методика оценки'!$E$142,IF('ИД Свод'!J31&gt;='Методика оценки'!$H$143,'Методика оценки'!$E$143,'Методика оценки'!$E$142))))*$D$31</f>
        <v>0</v>
      </c>
      <c r="L31" s="118">
        <f>(IF('ИД Свод'!K31&lt;='Методика оценки'!$J$141,'Методика оценки'!$E$141,IF('Методика оценки'!$H$142&lt;='ИД Свод'!K31&lt;='Методика оценки'!$J$142,'Методика оценки'!$E$142,IF('ИД Свод'!K31&gt;='Методика оценки'!$H$143,'Методика оценки'!$E$143,'Методика оценки'!$E$142))))*$D$31</f>
        <v>3</v>
      </c>
    </row>
    <row r="32" spans="1:12" ht="45">
      <c r="A32" s="65"/>
      <c r="B32" s="86" t="str">
        <f>'Методика оценки'!A144</f>
        <v>К3.7.</v>
      </c>
      <c r="C32" s="86" t="str">
        <f>'Методика оценки'!C144</f>
        <v xml:space="preserve">Наличие педагогов, являющихся победителями, призерами (лауреатами) конкурсов всероссийского (к примеру, ВКПМ "Воспитатель года"), окружного, регионального, муниципального уровней </v>
      </c>
      <c r="D32" s="123">
        <f>'Методика оценки'!D144</f>
        <v>0.06</v>
      </c>
      <c r="E32" s="118">
        <f>(IF('ИД Свод'!D32='Методика оценки'!$H$145,'Методика оценки'!$E$145,IF('ИД Свод'!D32='Методика оценки'!$H$146,'Методика оценки'!$E$146,IF('ИД Свод'!D32='Методика оценки'!$H$147,'Методика оценки'!$E$147,'Методика оценки'!$E$148))))*$D$32</f>
        <v>4.8</v>
      </c>
      <c r="F32" s="118">
        <f>(IF('ИД Свод'!E32='Методика оценки'!$H$145,'Методика оценки'!$E$145,IF('ИД Свод'!E32='Методика оценки'!$H$146,'Методика оценки'!$E$146,IF('ИД Свод'!E32='Методика оценки'!$H$147,'Методика оценки'!$E$147,'Методика оценки'!$E$148))))*$D$32</f>
        <v>5.3999999999999995</v>
      </c>
      <c r="G32" s="118">
        <f>(IF('ИД Свод'!F32='Методика оценки'!$H$145,'Методика оценки'!$E$145,IF('ИД Свод'!F32='Методика оценки'!$H$146,'Методика оценки'!$E$146,IF('ИД Свод'!F32='Методика оценки'!$H$147,'Методика оценки'!$E$147,'Методика оценки'!$E$148))))*$D$32</f>
        <v>0</v>
      </c>
      <c r="H32" s="118">
        <f>(IF('ИД Свод'!G32='Методика оценки'!$H$145,'Методика оценки'!$E$145,IF('ИД Свод'!G32='Методика оценки'!$H$146,'Методика оценки'!$E$146,IF('ИД Свод'!G32='Методика оценки'!$H$147,'Методика оценки'!$E$147,'Методика оценки'!$E$148))))*$D$32</f>
        <v>5.3999999999999995</v>
      </c>
      <c r="I32" s="118">
        <f>(IF('ИД Свод'!H32='Методика оценки'!$H$145,'Методика оценки'!$E$145,IF('ИД Свод'!H32='Методика оценки'!$H$146,'Методика оценки'!$E$146,IF('ИД Свод'!H32='Методика оценки'!$H$147,'Методика оценки'!$E$147,'Методика оценки'!$E$148))))*$D$32</f>
        <v>0</v>
      </c>
      <c r="J32" s="118">
        <f>(IF('ИД Свод'!I32='Методика оценки'!$H$145,'Методика оценки'!$E$145,IF('ИД Свод'!I32='Методика оценки'!$H$146,'Методика оценки'!$E$146,IF('ИД Свод'!I32='Методика оценки'!$H$147,'Методика оценки'!$E$147,'Методика оценки'!$E$148))))*$D$32</f>
        <v>0</v>
      </c>
      <c r="K32" s="118">
        <f>(IF('ИД Свод'!J32='Методика оценки'!$H$145,'Методика оценки'!$E$145,IF('ИД Свод'!J32='Методика оценки'!$H$146,'Методика оценки'!$E$146,IF('ИД Свод'!J32='Методика оценки'!$H$147,'Методика оценки'!$E$147,'Методика оценки'!$E$148))))*$D$32</f>
        <v>0</v>
      </c>
      <c r="L32" s="118">
        <f>(IF('ИД Свод'!K32='Методика оценки'!$H$145,'Методика оценки'!$E$145,IF('ИД Свод'!K32='Методика оценки'!$H$146,'Методика оценки'!$E$146,IF('ИД Свод'!K32='Методика оценки'!$H$147,'Методика оценки'!$E$147,'Методика оценки'!$E$148))))*$D$32</f>
        <v>0</v>
      </c>
    </row>
    <row r="33" spans="1:12" ht="30">
      <c r="A33" s="65"/>
      <c r="B33" s="86" t="str">
        <f>'Методика оценки'!A149</f>
        <v>К3.8.</v>
      </c>
      <c r="C33" s="86" t="str">
        <f>'Методика оценки'!C149</f>
        <v>Доля открытых вакансий педагогических работников от общего числа педагогических ставок в ДОО</v>
      </c>
      <c r="D33" s="123">
        <f>'Методика оценки'!D149</f>
        <v>0.04</v>
      </c>
      <c r="E33" s="118">
        <f>IF('ИД Свод'!D34=0,0,(IF(('ИД Свод'!D33/'ИД Свод'!D34)*100&gt;='Методика оценки'!$H$151,'Методика оценки'!$E$151,IF('Методика оценки'!$H$152&lt;=('ИД Свод'!D33/'ИД Свод'!D34)*100&lt;='Методика оценки'!$J$152,'Методика оценки'!$E$152,IF(('ИД Свод'!D33/'ИД Свод'!D34)*100&lt;='Методика оценки'!$J$153,'Методика оценки'!$E$153,'Методика оценки'!$E$152))))*$D$33)</f>
        <v>4</v>
      </c>
      <c r="F33" s="118">
        <f>IF('ИД Свод'!E34=0,0,(IF(('ИД Свод'!E33/'ИД Свод'!E34)*100&gt;='Методика оценки'!$H$151,'Методика оценки'!$E$151,IF('Методика оценки'!$H$152&lt;=('ИД Свод'!E33/'ИД Свод'!E34)*100&lt;='Методика оценки'!$J$152,'Методика оценки'!$E$152,IF(('ИД Свод'!E33/'ИД Свод'!E34)*100&lt;='Методика оценки'!$J$153,'Методика оценки'!$E$153,'Методика оценки'!$E$152))))*$D$33)</f>
        <v>4</v>
      </c>
      <c r="G33" s="118">
        <f>IF('ИД Свод'!F34=0,0,(IF(('ИД Свод'!F33/'ИД Свод'!F34)*100&gt;='Методика оценки'!$H$151,'Методика оценки'!$E$151,IF('Методика оценки'!$H$152&lt;=('ИД Свод'!F33/'ИД Свод'!F34)*100&lt;='Методика оценки'!$J$152,'Методика оценки'!$E$152,IF(('ИД Свод'!F33/'ИД Свод'!F34)*100&lt;='Методика оценки'!$J$153,'Методика оценки'!$E$153,'Методика оценки'!$E$152))))*$D$33)</f>
        <v>4</v>
      </c>
      <c r="H33" s="118">
        <f>IF('ИД Свод'!G34=0,0,(IF(('ИД Свод'!G33/'ИД Свод'!G34)*100&gt;='Методика оценки'!$H$151,'Методика оценки'!$E$151,IF('Методика оценки'!$H$152&lt;=('ИД Свод'!G33/'ИД Свод'!G34)*100&lt;='Методика оценки'!$J$152,'Методика оценки'!$E$152,IF(('ИД Свод'!G33/'ИД Свод'!G34)*100&lt;='Методика оценки'!$J$153,'Методика оценки'!$E$153,'Методика оценки'!$E$152))))*$D$33)</f>
        <v>4</v>
      </c>
      <c r="I33" s="118">
        <f>IF('ИД Свод'!H34=0,0,(IF(('ИД Свод'!H33/'ИД Свод'!H34)*100&gt;='Методика оценки'!$H$151,'Методика оценки'!$E$151,IF('Методика оценки'!$H$152&lt;=('ИД Свод'!H33/'ИД Свод'!H34)*100&lt;='Методика оценки'!$J$152,'Методика оценки'!$E$152,IF(('ИД Свод'!H33/'ИД Свод'!H34)*100&lt;='Методика оценки'!$J$153,'Методика оценки'!$E$153,'Методика оценки'!$E$152))))*$D$33)</f>
        <v>4</v>
      </c>
      <c r="J33" s="118">
        <f>IF('ИД Свод'!I34=0,0,(IF(('ИД Свод'!I33/'ИД Свод'!I34)*100&gt;='Методика оценки'!$H$151,'Методика оценки'!$E$151,IF('Методика оценки'!$H$152&lt;=('ИД Свод'!I33/'ИД Свод'!I34)*100&lt;='Методика оценки'!$J$152,'Методика оценки'!$E$152,IF(('ИД Свод'!I33/'ИД Свод'!I34)*100&lt;='Методика оценки'!$J$153,'Методика оценки'!$E$153,'Методика оценки'!$E$152))))*$D$33)</f>
        <v>4</v>
      </c>
      <c r="K33" s="118">
        <f>IF('ИД Свод'!J34=0,0,(IF(('ИД Свод'!J33/'ИД Свод'!J34)*100&gt;='Методика оценки'!$H$151,'Методика оценки'!$E$151,IF('Методика оценки'!$H$152&lt;=('ИД Свод'!J33/'ИД Свод'!J34)*100&lt;='Методика оценки'!$J$152,'Методика оценки'!$E$152,IF(('ИД Свод'!J33/'ИД Свод'!J34)*100&lt;='Методика оценки'!$J$153,'Методика оценки'!$E$153,'Методика оценки'!$E$152))))*$D$33)</f>
        <v>4</v>
      </c>
      <c r="L33" s="118">
        <f>IF('ИД Свод'!K34=0,0,(IF(('ИД Свод'!K33/'ИД Свод'!K34)*100&gt;='Методика оценки'!$H$151,'Методика оценки'!$E$151,IF('Методика оценки'!$H$152&lt;=('ИД Свод'!K33/'ИД Свод'!K34)*100&lt;='Методика оценки'!$J$152,'Методика оценки'!$E$152,IF(('ИД Свод'!K33/'ИД Свод'!K34)*100&lt;='Методика оценки'!$J$153,'Методика оценки'!$E$153,'Методика оценки'!$E$152))))*$D$33)</f>
        <v>4</v>
      </c>
    </row>
    <row r="34" spans="1:12" ht="30">
      <c r="A34" s="65"/>
      <c r="B34" s="86" t="str">
        <f>'Методика оценки'!A154</f>
        <v>К3.9.</v>
      </c>
      <c r="C34" s="86" t="str">
        <f>'Методика оценки'!C154</f>
        <v>Количество педагогических работников ДОО, уволившихся в отчётном году по собственному желанию (за исключением лиц пенсионного возраста)</v>
      </c>
      <c r="D34" s="123">
        <f>'Методика оценки'!D154</f>
        <v>0.06</v>
      </c>
      <c r="E34" s="118">
        <f>(IF('ИД Свод'!D35&lt;='Методика оценки'!$J$155,'Методика оценки'!$E$155,IF('Методика оценки'!$H$156&lt;='ИД Свод'!D35&lt;='Методика оценки'!$J$156,'Методика оценки'!$E$156,IF('ИД Свод'!D35&gt;='Методика оценки'!$H$157,'Методика оценки'!$E$157,'Методика оценки'!$E$156))))*$D$34</f>
        <v>6</v>
      </c>
      <c r="F34" s="118">
        <f>(IF('ИД Свод'!E35&lt;='Методика оценки'!$J$155,'Методика оценки'!$E$155,IF('Методика оценки'!$H$156&lt;='ИД Свод'!E35&lt;='Методика оценки'!$J$156,'Методика оценки'!$E$156,IF('ИД Свод'!E35&gt;='Методика оценки'!$H$157,'Методика оценки'!$E$157,'Методика оценки'!$E$156))))*$D$34</f>
        <v>3</v>
      </c>
      <c r="G34" s="118">
        <f>(IF('ИД Свод'!F35&lt;='Методика оценки'!$J$155,'Методика оценки'!$E$155,IF('Методика оценки'!$H$156&lt;='ИД Свод'!F35&lt;='Методика оценки'!$J$156,'Методика оценки'!$E$156,IF('ИД Свод'!F35&gt;='Методика оценки'!$H$157,'Методика оценки'!$E$157,'Методика оценки'!$E$156))))*$D$34</f>
        <v>6</v>
      </c>
      <c r="H34" s="118">
        <f>(IF('ИД Свод'!G35&lt;='Методика оценки'!$J$155,'Методика оценки'!$E$155,IF('Методика оценки'!$H$156&lt;='ИД Свод'!G35&lt;='Методика оценки'!$J$156,'Методика оценки'!$E$156,IF('ИД Свод'!G35&gt;='Методика оценки'!$H$157,'Методика оценки'!$E$157,'Методика оценки'!$E$156))))*$D$34</f>
        <v>6</v>
      </c>
      <c r="I34" s="118">
        <f>(IF('ИД Свод'!H35&lt;='Методика оценки'!$J$155,'Методика оценки'!$E$155,IF('Методика оценки'!$H$156&lt;='ИД Свод'!H35&lt;='Методика оценки'!$J$156,'Методика оценки'!$E$156,IF('ИД Свод'!H35&gt;='Методика оценки'!$H$157,'Методика оценки'!$E$157,'Методика оценки'!$E$156))))*$D$34</f>
        <v>6</v>
      </c>
      <c r="J34" s="118">
        <f>(IF('ИД Свод'!I35&lt;='Методика оценки'!$J$155,'Методика оценки'!$E$155,IF('Методика оценки'!$H$156&lt;='ИД Свод'!I35&lt;='Методика оценки'!$J$156,'Методика оценки'!$E$156,IF('ИД Свод'!I35&gt;='Методика оценки'!$H$157,'Методика оценки'!$E$157,'Методика оценки'!$E$156))))*$D$34</f>
        <v>6</v>
      </c>
      <c r="K34" s="118">
        <f>(IF('ИД Свод'!J35&lt;='Методика оценки'!$J$155,'Методика оценки'!$E$155,IF('Методика оценки'!$H$156&lt;='ИД Свод'!J35&lt;='Методика оценки'!$J$156,'Методика оценки'!$E$156,IF('ИД Свод'!J35&gt;='Методика оценки'!$H$157,'Методика оценки'!$E$157,'Методика оценки'!$E$156))))*$D$34</f>
        <v>0</v>
      </c>
      <c r="L34" s="118">
        <f>(IF('ИД Свод'!K35&lt;='Методика оценки'!$J$155,'Методика оценки'!$E$155,IF('Методика оценки'!$H$156&lt;='ИД Свод'!K35&lt;='Методика оценки'!$J$156,'Методика оценки'!$E$156,IF('ИД Свод'!K35&gt;='Методика оценки'!$H$157,'Методика оценки'!$E$157,'Методика оценки'!$E$156))))*$D$34</f>
        <v>6</v>
      </c>
    </row>
    <row r="35" spans="1:12">
      <c r="A35" s="65"/>
      <c r="B35" s="86" t="str">
        <f>'Методика оценки'!A158</f>
        <v>К3.10.</v>
      </c>
      <c r="C35" s="86" t="str">
        <f>'Методика оценки'!C158</f>
        <v>Обеспеченность ДОО воспитателями:</v>
      </c>
      <c r="D35" s="123">
        <f>'Методика оценки'!D158</f>
        <v>0.1</v>
      </c>
      <c r="E35" s="118">
        <f>IF(('ИД Свод'!D38 +'ИД Свод'!D40+'ИД Свод'!D42)=0,0,(IF(('ИД Свод'!D36/('ИД Свод'!D38*0.183 +'ИД Свод'!D40*0.122+'ИД Свод'!D42*0.095))&lt;='Методика оценки'!$J$159,'Методика оценки'!$E$159,IF('Методика оценки'!$H$160&lt;=('ИД Свод'!D36/('ИД Свод'!D38*0.183 +'ИД Свод'!D40*0.122+'ИД Свод'!D42*0.095))&lt;='Методика оценки'!$J$160,'Методика оценки'!$E$160,IF(('ИД Свод'!D36/('ИД Свод'!D38*0.183 +'ИД Свод'!D40*0.122+'ИД Свод'!D42*0.095))&gt;='Методика оценки'!$H$161,'Методика оценки'!$E$161,'Методика оценки'!$E$160))))*$D$35)</f>
        <v>5</v>
      </c>
      <c r="F35" s="118">
        <f>IF(('ИД Свод'!E38 +'ИД Свод'!E40+'ИД Свод'!E42)=0,0,(IF(('ИД Свод'!E36/('ИД Свод'!E38*0.183 +'ИД Свод'!E40*0.122+'ИД Свод'!E42*0.095))&lt;='Методика оценки'!$J$159,'Методика оценки'!$E$159,IF('Методика оценки'!$H$160&lt;=('ИД Свод'!E36/('ИД Свод'!E38*0.183 +'ИД Свод'!E40*0.122+'ИД Свод'!E42*0.095))&lt;='Методика оценки'!$J$160,'Методика оценки'!$E$160,IF(('ИД Свод'!E36/('ИД Свод'!E38*0.183 +'ИД Свод'!E40*0.122+'ИД Свод'!E42*0.095))&gt;='Методика оценки'!$H$161,'Методика оценки'!$E$161,'Методика оценки'!$E$160))))*$D$35)</f>
        <v>5</v>
      </c>
      <c r="G35" s="118">
        <f>IF(('ИД Свод'!F38 +'ИД Свод'!F40+'ИД Свод'!F42)=0,0,(IF(('ИД Свод'!F36/('ИД Свод'!F38*0.183 +'ИД Свод'!F40*0.122+'ИД Свод'!F42*0.095))&lt;='Методика оценки'!$J$159,'Методика оценки'!$E$159,IF('Методика оценки'!$H$160&lt;=('ИД Свод'!F36/('ИД Свод'!F38*0.183 +'ИД Свод'!F40*0.122+'ИД Свод'!F42*0.095))&lt;='Методика оценки'!$J$160,'Методика оценки'!$E$160,IF(('ИД Свод'!F36/('ИД Свод'!F38*0.183 +'ИД Свод'!F40*0.122+'ИД Свод'!F42*0.095))&gt;='Методика оценки'!$H$161,'Методика оценки'!$E$161,'Методика оценки'!$E$160))))*$D$35)</f>
        <v>10</v>
      </c>
      <c r="H35" s="118">
        <f>IF(('ИД Свод'!G38 +'ИД Свод'!G40+'ИД Свод'!G42)=0,0,(IF(('ИД Свод'!G36/('ИД Свод'!G38*0.183 +'ИД Свод'!G40*0.122+'ИД Свод'!G42*0.095))&lt;='Методика оценки'!$J$159,'Методика оценки'!$E$159,IF('Методика оценки'!$H$160&lt;=('ИД Свод'!G36/('ИД Свод'!G38*0.183 +'ИД Свод'!G40*0.122+'ИД Свод'!G42*0.095))&lt;='Методика оценки'!$J$160,'Методика оценки'!$E$160,IF(('ИД Свод'!G36/('ИД Свод'!G38*0.183 +'ИД Свод'!G40*0.122+'ИД Свод'!G42*0.095))&gt;='Методика оценки'!$H$161,'Методика оценки'!$E$161,'Методика оценки'!$E$160))))*$D$35)</f>
        <v>5</v>
      </c>
      <c r="I35" s="118">
        <f>IF(('ИД Свод'!H38 +'ИД Свод'!H40+'ИД Свод'!H42)=0,0,(IF(('ИД Свод'!H36/('ИД Свод'!H38*0.183 +'ИД Свод'!H40*0.122+'ИД Свод'!H42*0.095))&lt;='Методика оценки'!$J$159,'Методика оценки'!$E$159,IF('Методика оценки'!$H$160&lt;=('ИД Свод'!H36/('ИД Свод'!H38*0.183 +'ИД Свод'!H40*0.122+'ИД Свод'!H42*0.095))&lt;='Методика оценки'!$J$160,'Методика оценки'!$E$160,IF(('ИД Свод'!H36/('ИД Свод'!H38*0.183 +'ИД Свод'!H40*0.122+'ИД Свод'!H42*0.095))&gt;='Методика оценки'!$H$161,'Методика оценки'!$E$161,'Методика оценки'!$E$160))))*$D$35)</f>
        <v>5</v>
      </c>
      <c r="J35" s="118">
        <f>IF(('ИД Свод'!I38 +'ИД Свод'!I40+'ИД Свод'!I42)=0,0,(IF(('ИД Свод'!I36/('ИД Свод'!I38*0.183 +'ИД Свод'!I40*0.122+'ИД Свод'!I42*0.095))&lt;='Методика оценки'!$J$159,'Методика оценки'!$E$159,IF('Методика оценки'!$H$160&lt;=('ИД Свод'!I36/('ИД Свод'!I38*0.183 +'ИД Свод'!I40*0.122+'ИД Свод'!I42*0.095))&lt;='Методика оценки'!$J$160,'Методика оценки'!$E$160,IF(('ИД Свод'!I36/('ИД Свод'!I38*0.183 +'ИД Свод'!I40*0.122+'ИД Свод'!I42*0.095))&gt;='Методика оценки'!$H$161,'Методика оценки'!$E$161,'Методика оценки'!$E$160))))*$D$35)</f>
        <v>5</v>
      </c>
      <c r="K35" s="118">
        <f>IF(('ИД Свод'!J38 +'ИД Свод'!J40+'ИД Свод'!J42)=0,0,(IF(('ИД Свод'!J36/('ИД Свод'!J38*0.183 +'ИД Свод'!J40*0.122+'ИД Свод'!J42*0.095))&lt;='Методика оценки'!$J$159,'Методика оценки'!$E$159,IF('Методика оценки'!$H$160&lt;=('ИД Свод'!J36/('ИД Свод'!J38*0.183 +'ИД Свод'!J40*0.122+'ИД Свод'!J42*0.095))&lt;='Методика оценки'!$J$160,'Методика оценки'!$E$160,IF(('ИД Свод'!J36/('ИД Свод'!J38*0.183 +'ИД Свод'!J40*0.122+'ИД Свод'!J42*0.095))&gt;='Методика оценки'!$H$161,'Методика оценки'!$E$161,'Методика оценки'!$E$160))))*$D$35)</f>
        <v>10</v>
      </c>
      <c r="L35" s="118">
        <f>IF(('ИД Свод'!K38 +'ИД Свод'!K40+'ИД Свод'!K42)=0,0,(IF(('ИД Свод'!K36/('ИД Свод'!K38*0.183 +'ИД Свод'!K40*0.122+'ИД Свод'!K42*0.095))&lt;='Методика оценки'!$J$159,'Методика оценки'!$E$159,IF('Методика оценки'!$H$160&lt;=('ИД Свод'!K36/('ИД Свод'!K38*0.183 +'ИД Свод'!K40*0.122+'ИД Свод'!K42*0.095))&lt;='Методика оценки'!$J$160,'Методика оценки'!$E$160,IF(('ИД Свод'!K36/('ИД Свод'!K38*0.183 +'ИД Свод'!K40*0.122+'ИД Свод'!K42*0.095))&gt;='Методика оценки'!$H$161,'Методика оценки'!$E$161,'Методика оценки'!$E$160))))*$D$35)</f>
        <v>5</v>
      </c>
    </row>
    <row r="36" spans="1:12">
      <c r="A36" s="65"/>
      <c r="B36" s="86" t="str">
        <f>'Методика оценки'!A177</f>
        <v>К3.11.</v>
      </c>
      <c r="C36" s="86" t="str">
        <f>'Методика оценки'!C177</f>
        <v>Обеспеченность ДОО помощниками воспитателей:</v>
      </c>
      <c r="D36" s="123">
        <f>'Методика оценки'!D177</f>
        <v>0.08</v>
      </c>
      <c r="E36" s="118">
        <f>IF(('ИД Свод'!D38 +'ИД Свод'!D40+'ИД Свод'!D42)=0,0,(IF(('ИД Свод'!D43/('ИД Свод'!D38*0.165+'ИД Свод'!D40*0.11+'ИД Свод'!D42*0.0825))&lt;='Методика оценки'!$J$178,'Методика оценки'!$E$178,IF('Методика оценки'!$H$179&lt;=('ИД Свод'!D43/('ИД Свод'!D38*0.165+'ИД Свод'!D40*0.11+'ИД Свод'!D42*0.0825))&lt;='Методика оценки'!$J$179,'Методика оценки'!$E$179,IF(('ИД Свод'!D43/('ИД Свод'!D38*0.165+'ИД Свод'!D40*0.11+'ИД Свод'!D42*0.0825))&gt;='Методика оценки'!$H$180,'Методика оценки'!$E$180,'Методика оценки'!$E$179))))*$D$36)</f>
        <v>4</v>
      </c>
      <c r="F36" s="118">
        <f>IF(('ИД Свод'!E38 +'ИД Свод'!E40+'ИД Свод'!E42)=0,0,(IF(('ИД Свод'!E43/('ИД Свод'!E38*0.165+'ИД Свод'!E40*0.11+'ИД Свод'!E42*0.0825))&lt;='Методика оценки'!$J$178,'Методика оценки'!$E$178,IF('Методика оценки'!$H$179&lt;=('ИД Свод'!E43/('ИД Свод'!E38*0.165+'ИД Свод'!E40*0.11+'ИД Свод'!E42*0.0825))&lt;='Методика оценки'!$J$179,'Методика оценки'!$E$179,IF(('ИД Свод'!E43/('ИД Свод'!E38*0.165+'ИД Свод'!E40*0.11+'ИД Свод'!E42*0.0825))&gt;='Методика оценки'!$H$180,'Методика оценки'!$E$180,'Методика оценки'!$E$179))))*$D$36)</f>
        <v>0</v>
      </c>
      <c r="G36" s="118">
        <f>IF(('ИД Свод'!F38 +'ИД Свод'!F40+'ИД Свод'!F42)=0,0,(IF(('ИД Свод'!F43/('ИД Свод'!F38*0.165+'ИД Свод'!F40*0.11+'ИД Свод'!F42*0.0825))&lt;='Методика оценки'!$J$178,'Методика оценки'!$E$178,IF('Методика оценки'!$H$179&lt;=('ИД Свод'!F43/('ИД Свод'!F38*0.165+'ИД Свод'!F40*0.11+'ИД Свод'!F42*0.0825))&lt;='Методика оценки'!$J$179,'Методика оценки'!$E$179,IF(('ИД Свод'!F43/('ИД Свод'!F38*0.165+'ИД Свод'!F40*0.11+'ИД Свод'!F42*0.0825))&gt;='Методика оценки'!$H$180,'Методика оценки'!$E$180,'Методика оценки'!$E$179))))*$D$36)</f>
        <v>8</v>
      </c>
      <c r="H36" s="118">
        <f>IF(('ИД Свод'!G38 +'ИД Свод'!G40+'ИД Свод'!G42)=0,0,(IF(('ИД Свод'!G43/('ИД Свод'!G38*0.165+'ИД Свод'!G40*0.11+'ИД Свод'!G42*0.0825))&lt;='Методика оценки'!$J$178,'Методика оценки'!$E$178,IF('Методика оценки'!$H$179&lt;=('ИД Свод'!G43/('ИД Свод'!G38*0.165+'ИД Свод'!G40*0.11+'ИД Свод'!G42*0.0825))&lt;='Методика оценки'!$J$179,'Методика оценки'!$E$179,IF(('ИД Свод'!G43/('ИД Свод'!G38*0.165+'ИД Свод'!G40*0.11+'ИД Свод'!G42*0.0825))&gt;='Методика оценки'!$H$180,'Методика оценки'!$E$180,'Методика оценки'!$E$179))))*$D$36)</f>
        <v>4</v>
      </c>
      <c r="I36" s="118">
        <f>IF(('ИД Свод'!H38 +'ИД Свод'!H40+'ИД Свод'!H42)=0,0,(IF(('ИД Свод'!H43/('ИД Свод'!H38*0.165+'ИД Свод'!H40*0.11+'ИД Свод'!H42*0.0825))&lt;='Методика оценки'!$J$178,'Методика оценки'!$E$178,IF('Методика оценки'!$H$179&lt;=('ИД Свод'!H43/('ИД Свод'!H38*0.165+'ИД Свод'!H40*0.11+'ИД Свод'!H42*0.0825))&lt;='Методика оценки'!$J$179,'Методика оценки'!$E$179,IF(('ИД Свод'!H43/('ИД Свод'!H38*0.165+'ИД Свод'!H40*0.11+'ИД Свод'!H42*0.0825))&gt;='Методика оценки'!$H$180,'Методика оценки'!$E$180,'Методика оценки'!$E$179))))*$D$36)</f>
        <v>8</v>
      </c>
      <c r="J36" s="118">
        <f>IF(('ИД Свод'!I38 +'ИД Свод'!I40+'ИД Свод'!I42)=0,0,(IF(('ИД Свод'!I43/('ИД Свод'!I38*0.165+'ИД Свод'!I40*0.11+'ИД Свод'!I42*0.0825))&lt;='Методика оценки'!$J$178,'Методика оценки'!$E$178,IF('Методика оценки'!$H$179&lt;=('ИД Свод'!I43/('ИД Свод'!I38*0.165+'ИД Свод'!I40*0.11+'ИД Свод'!I42*0.0825))&lt;='Методика оценки'!$J$179,'Методика оценки'!$E$179,IF(('ИД Свод'!I43/('ИД Свод'!I38*0.165+'ИД Свод'!I40*0.11+'ИД Свод'!I42*0.0825))&gt;='Методика оценки'!$H$180,'Методика оценки'!$E$180,'Методика оценки'!$E$179))))*$D$36)</f>
        <v>4</v>
      </c>
      <c r="K36" s="118">
        <f>IF(('ИД Свод'!J38 +'ИД Свод'!J40+'ИД Свод'!J42)=0,0,(IF(('ИД Свод'!J43/('ИД Свод'!J38*0.165+'ИД Свод'!J40*0.11+'ИД Свод'!J42*0.0825))&lt;='Методика оценки'!$J$178,'Методика оценки'!$E$178,IF('Методика оценки'!$H$179&lt;=('ИД Свод'!J43/('ИД Свод'!J38*0.165+'ИД Свод'!J40*0.11+'ИД Свод'!J42*0.0825))&lt;='Методика оценки'!$J$179,'Методика оценки'!$E$179,IF(('ИД Свод'!J43/('ИД Свод'!J38*0.165+'ИД Свод'!J40*0.11+'ИД Свод'!J42*0.0825))&gt;='Методика оценки'!$H$180,'Методика оценки'!$E$180,'Методика оценки'!$E$179))))*$D$36)</f>
        <v>8</v>
      </c>
      <c r="L36" s="118">
        <f>IF(('ИД Свод'!K38 +'ИД Свод'!K40+'ИД Свод'!K42)=0,0,(IF(('ИД Свод'!K43/('ИД Свод'!K38*0.165+'ИД Свод'!K40*0.11+'ИД Свод'!K42*0.0825))&lt;='Методика оценки'!$J$178,'Методика оценки'!$E$178,IF('Методика оценки'!$H$179&lt;=('ИД Свод'!K43/('ИД Свод'!K38*0.165+'ИД Свод'!K40*0.11+'ИД Свод'!K42*0.0825))&lt;='Методика оценки'!$J$179,'Методика оценки'!$E$179,IF(('ИД Свод'!K43/('ИД Свод'!K38*0.165+'ИД Свод'!K40*0.11+'ИД Свод'!K42*0.0825))&gt;='Методика оценки'!$H$180,'Методика оценки'!$E$180,'Методика оценки'!$E$179))))*$D$36)</f>
        <v>0</v>
      </c>
    </row>
    <row r="37" spans="1:12">
      <c r="A37" s="65"/>
      <c r="B37" s="86" t="str">
        <f>'Методика оценки'!A196</f>
        <v>К3.12.</v>
      </c>
      <c r="C37" s="86" t="str">
        <f>'Методика оценки'!C196</f>
        <v>Обеспеченность ДОО педагогами-психологами</v>
      </c>
      <c r="D37" s="123">
        <f>'Методика оценки'!D196</f>
        <v>0.06</v>
      </c>
      <c r="E37" s="118">
        <f>IF(('ИД Свод'!D38 +'ИД Свод'!D40+'ИД Свод'!D42)=0,0,(IF(('ИД Свод'!D47/('ИД Свод'!D38*0.0083+'ИД Свод'!D40*0.11+'ИД Свод'!D42*0.0042))&lt;='Методика оценки'!$J$197,'Методика оценки'!$E$197,IF('Методика оценки'!$H$198&lt;=('ИД Свод'!D47/('ИД Свод'!D38*0.0083+'ИД Свод'!D40*0.11+'ИД Свод'!D42*0.0042))&lt;='Методика оценки'!$J$198,'Методика оценки'!$E$198,IF(('ИД Свод'!D47/('ИД Свод'!D38*0.0083+'ИД Свод'!D40*0.11+'ИД Свод'!D42*0.0042))&gt;='Методика оценки'!$H$199,'Методика оценки'!$E$199,'Методика оценки'!$E$198))))*$D$37)</f>
        <v>6</v>
      </c>
      <c r="F37" s="118">
        <f>IF(('ИД Свод'!E38 +'ИД Свод'!E40+'ИД Свод'!E42)=0,0,(IF(('ИД Свод'!E47/('ИД Свод'!E38*0.0083+'ИД Свод'!E40*0.11+'ИД Свод'!E42*0.0042))&lt;='Методика оценки'!$J$197,'Методика оценки'!$E$197,IF('Методика оценки'!$H$198&lt;=('ИД Свод'!E47/('ИД Свод'!E38*0.0083+'ИД Свод'!E40*0.11+'ИД Свод'!E42*0.0042))&lt;='Методика оценки'!$J$198,'Методика оценки'!$E$198,IF(('ИД Свод'!E47/('ИД Свод'!E38*0.0083+'ИД Свод'!E40*0.11+'ИД Свод'!E42*0.0042))&gt;='Методика оценки'!$H$199,'Методика оценки'!$E$199,'Методика оценки'!$E$198))))*$D$37)</f>
        <v>6</v>
      </c>
      <c r="G37" s="118">
        <f>IF(('ИД Свод'!F38 +'ИД Свод'!F40+'ИД Свод'!F42)=0,0,(IF(('ИД Свод'!F47/('ИД Свод'!F38*0.0083+'ИД Свод'!F40*0.11+'ИД Свод'!F42*0.0042))&lt;='Методика оценки'!$J$197,'Методика оценки'!$E$197,IF('Методика оценки'!$H$198&lt;=('ИД Свод'!F47/('ИД Свод'!F38*0.0083+'ИД Свод'!F40*0.11+'ИД Свод'!F42*0.0042))&lt;='Методика оценки'!$J$198,'Методика оценки'!$E$198,IF(('ИД Свод'!F47/('ИД Свод'!F38*0.0083+'ИД Свод'!F40*0.11+'ИД Свод'!F42*0.0042))&gt;='Методика оценки'!$H$199,'Методика оценки'!$E$199,'Методика оценки'!$E$198))))*$D$37)</f>
        <v>6</v>
      </c>
      <c r="H37" s="118">
        <f>IF(('ИД Свод'!G38 +'ИД Свод'!G40+'ИД Свод'!G42)=0,0,(IF(('ИД Свод'!G47/('ИД Свод'!G38*0.0083+'ИД Свод'!G40*0.11+'ИД Свод'!G42*0.0042))&lt;='Методика оценки'!$J$197,'Методика оценки'!$E$197,IF('Методика оценки'!$H$198&lt;=('ИД Свод'!G47/('ИД Свод'!G38*0.0083+'ИД Свод'!G40*0.11+'ИД Свод'!G42*0.0042))&lt;='Методика оценки'!$J$198,'Методика оценки'!$E$198,IF(('ИД Свод'!G47/('ИД Свод'!G38*0.0083+'ИД Свод'!G40*0.11+'ИД Свод'!G42*0.0042))&gt;='Методика оценки'!$H$199,'Методика оценки'!$E$199,'Методика оценки'!$E$198))))*$D$37)</f>
        <v>3</v>
      </c>
      <c r="I37" s="118">
        <f>IF(('ИД Свод'!H38 +'ИД Свод'!H40+'ИД Свод'!H42)=0,0,(IF(('ИД Свод'!H47/('ИД Свод'!H38*0.0083+'ИД Свод'!H40*0.11+'ИД Свод'!H42*0.0042))&lt;='Методика оценки'!$J$197,'Методика оценки'!$E$197,IF('Методика оценки'!$H$198&lt;=('ИД Свод'!H47/('ИД Свод'!H38*0.0083+'ИД Свод'!H40*0.11+'ИД Свод'!H42*0.0042))&lt;='Методика оценки'!$J$198,'Методика оценки'!$E$198,IF(('ИД Свод'!H47/('ИД Свод'!H38*0.0083+'ИД Свод'!H40*0.11+'ИД Свод'!H42*0.0042))&gt;='Методика оценки'!$H$199,'Методика оценки'!$E$199,'Методика оценки'!$E$198))))*$D$37)</f>
        <v>0</v>
      </c>
      <c r="J37" s="118">
        <f>IF(('ИД Свод'!I38 +'ИД Свод'!I40+'ИД Свод'!I42)=0,0,(IF(('ИД Свод'!I47/('ИД Свод'!I38*0.0083+'ИД Свод'!I40*0.11+'ИД Свод'!I42*0.0042))&lt;='Методика оценки'!$J$197,'Методика оценки'!$E$197,IF('Методика оценки'!$H$198&lt;=('ИД Свод'!I47/('ИД Свод'!I38*0.0083+'ИД Свод'!I40*0.11+'ИД Свод'!I42*0.0042))&lt;='Методика оценки'!$J$198,'Методика оценки'!$E$198,IF(('ИД Свод'!I47/('ИД Свод'!I38*0.0083+'ИД Свод'!I40*0.11+'ИД Свод'!I42*0.0042))&gt;='Методика оценки'!$H$199,'Методика оценки'!$E$199,'Методика оценки'!$E$198))))*$D$37)</f>
        <v>3</v>
      </c>
      <c r="K37" s="118">
        <f>IF(('ИД Свод'!J38 +'ИД Свод'!J40+'ИД Свод'!J42)=0,0,(IF(('ИД Свод'!J47/('ИД Свод'!J38*0.0083+'ИД Свод'!J40*0.11+'ИД Свод'!J42*0.0042))&lt;='Методика оценки'!$J$197,'Методика оценки'!$E$197,IF('Методика оценки'!$H$198&lt;=('ИД Свод'!J47/('ИД Свод'!J38*0.0083+'ИД Свод'!J40*0.11+'ИД Свод'!J42*0.0042))&lt;='Методика оценки'!$J$198,'Методика оценки'!$E$198,IF(('ИД Свод'!J47/('ИД Свод'!J38*0.0083+'ИД Свод'!J40*0.11+'ИД Свод'!J42*0.0042))&gt;='Методика оценки'!$H$199,'Методика оценки'!$E$199,'Методика оценки'!$E$198))))*$D$37)</f>
        <v>6</v>
      </c>
      <c r="L37" s="118">
        <f>IF(('ИД Свод'!K38 +'ИД Свод'!K40+'ИД Свод'!K42)=0,0,(IF(('ИД Свод'!K47/('ИД Свод'!K38*0.0083+'ИД Свод'!K40*0.11+'ИД Свод'!K42*0.0042))&lt;='Методика оценки'!$J$197,'Методика оценки'!$E$197,IF('Методика оценки'!$H$198&lt;=('ИД Свод'!K47/('ИД Свод'!K38*0.0083+'ИД Свод'!K40*0.11+'ИД Свод'!K42*0.0042))&lt;='Методика оценки'!$J$198,'Методика оценки'!$E$198,IF(('ИД Свод'!K47/('ИД Свод'!K38*0.0083+'ИД Свод'!K40*0.11+'ИД Свод'!K42*0.0042))&gt;='Методика оценки'!$H$199,'Методика оценки'!$E$199,'Методика оценки'!$E$198))))*$D$37)</f>
        <v>0</v>
      </c>
    </row>
    <row r="38" spans="1:12">
      <c r="A38" s="65"/>
      <c r="B38" s="86" t="str">
        <f>'Методика оценки'!A206</f>
        <v>К3.13.</v>
      </c>
      <c r="C38" s="86" t="str">
        <f>'Методика оценки'!C206</f>
        <v>Обеспеченность ДОО учителями-логопедами</v>
      </c>
      <c r="D38" s="123">
        <f>'Методика оценки'!D206</f>
        <v>0.06</v>
      </c>
      <c r="E38" s="179">
        <f>(IF('ИД Свод'!D48='Методика оценки'!$H$207,'Методика оценки'!$E$207,IF('ИД Свод'!D48='Методика оценки'!$H$208,'Методика оценки'!$E$208,'Методика оценки'!$E$207)))*$D$38</f>
        <v>6</v>
      </c>
      <c r="F38" s="179">
        <f>(IF('ИД Свод'!E48='Методика оценки'!$H$207,'Методика оценки'!$E$207,IF('ИД Свод'!E48='Методика оценки'!$H$208,'Методика оценки'!$E$208,'Методика оценки'!$E$207)))*$D$38</f>
        <v>0</v>
      </c>
      <c r="G38" s="179">
        <f>(IF('ИД Свод'!F48='Методика оценки'!$H$207,'Методика оценки'!$E$207,IF('ИД Свод'!F48='Методика оценки'!$H$208,'Методика оценки'!$E$208,'Методика оценки'!$E$207)))*$D$38</f>
        <v>0</v>
      </c>
      <c r="H38" s="179">
        <f>(IF('ИД Свод'!G48='Методика оценки'!$H$207,'Методика оценки'!$E$207,IF('ИД Свод'!G48='Методика оценки'!$H$208,'Методика оценки'!$E$208,'Методика оценки'!$E$207)))*$D$38</f>
        <v>6</v>
      </c>
      <c r="I38" s="179">
        <f>(IF('ИД Свод'!H48='Методика оценки'!$H$207,'Методика оценки'!$E$207,IF('ИД Свод'!H48='Методика оценки'!$H$208,'Методика оценки'!$E$208,'Методика оценки'!$E$207)))*$D$38</f>
        <v>6</v>
      </c>
      <c r="J38" s="179">
        <f>(IF('ИД Свод'!I48='Методика оценки'!$H$207,'Методика оценки'!$E$207,IF('ИД Свод'!I48='Методика оценки'!$H$208,'Методика оценки'!$E$208,'Методика оценки'!$E$207)))*$D$38</f>
        <v>0</v>
      </c>
      <c r="K38" s="179">
        <f>(IF('ИД Свод'!J48='Методика оценки'!$H$207,'Методика оценки'!$E$207,IF('ИД Свод'!J48='Методика оценки'!$H$208,'Методика оценки'!$E$208,'Методика оценки'!$E$207)))*$D$38</f>
        <v>0</v>
      </c>
      <c r="L38" s="179">
        <f>(IF('ИД Свод'!K48='Методика оценки'!$H$207,'Методика оценки'!$E$207,IF('ИД Свод'!K48='Методика оценки'!$H$208,'Методика оценки'!$E$208,'Методика оценки'!$E$207)))*$D$38</f>
        <v>0</v>
      </c>
    </row>
    <row r="39" spans="1:12">
      <c r="A39" s="65"/>
      <c r="B39" s="86" t="str">
        <f>'Методика оценки'!A209</f>
        <v>К3.14.</v>
      </c>
      <c r="C39" s="86" t="str">
        <f>'Методика оценки'!C209</f>
        <v>Обеспеченность ДОО музыкальными руководителями</v>
      </c>
      <c r="D39" s="123">
        <f>'Методика оценки'!D209</f>
        <v>0.06</v>
      </c>
      <c r="E39" s="118">
        <f>IF(('ИД Свод'!D40+'ИД Свод'!D42)=0,0,(IF(('ИД Свод'!D49/('ИД Свод'!D40*0.017+'ИД Свод'!D42*0.0125))&lt;='Методика оценки'!$J$210,'Методика оценки'!$E$210,IF('Методика оценки'!$H$211&lt;=('ИД Свод'!D49/('ИД Свод'!D40*0.017+'ИД Свод'!D42*0.0125))&lt;='Методика оценки'!$J$211,'Методика оценки'!$E$211,IF(('ИД Свод'!D49/('ИД Свод'!D40*0.017+'ИД Свод'!D42*0.0125))&gt;='Методика оценки'!$H$212,'Методика оценки'!$E$212,'Методика оценки'!$E$211))))*$D$39)</f>
        <v>3</v>
      </c>
      <c r="F39" s="118">
        <f>IF(('ИД Свод'!E40+'ИД Свод'!E42)=0,0,(IF(('ИД Свод'!E49/('ИД Свод'!E40*0.017+'ИД Свод'!E42*0.0125))&lt;='Методика оценки'!$J$210,'Методика оценки'!$E$210,IF('Методика оценки'!$H$211&lt;=('ИД Свод'!E49/('ИД Свод'!E40*0.017+'ИД Свод'!E42*0.0125))&lt;='Методика оценки'!$J$211,'Методика оценки'!$E$211,IF(('ИД Свод'!E49/('ИД Свод'!E40*0.017+'ИД Свод'!E42*0.0125))&gt;='Методика оценки'!$H$212,'Методика оценки'!$E$212,'Методика оценки'!$E$211))))*$D$39)</f>
        <v>3</v>
      </c>
      <c r="G39" s="118">
        <f>IF(('ИД Свод'!F40+'ИД Свод'!F42)=0,0,(IF(('ИД Свод'!F49/('ИД Свод'!F40*0.017+'ИД Свод'!F42*0.0125))&lt;='Методика оценки'!$J$210,'Методика оценки'!$E$210,IF('Методика оценки'!$H$211&lt;=('ИД Свод'!F49/('ИД Свод'!F40*0.017+'ИД Свод'!F42*0.0125))&lt;='Методика оценки'!$J$211,'Методика оценки'!$E$211,IF(('ИД Свод'!F49/('ИД Свод'!F40*0.017+'ИД Свод'!F42*0.0125))&gt;='Методика оценки'!$H$212,'Методика оценки'!$E$212,'Методика оценки'!$E$211))))*$D$39)</f>
        <v>6</v>
      </c>
      <c r="H39" s="118">
        <f>IF(('ИД Свод'!G40+'ИД Свод'!G42)=0,0,(IF(('ИД Свод'!G49/('ИД Свод'!G40*0.017+'ИД Свод'!G42*0.0125))&lt;='Методика оценки'!$J$210,'Методика оценки'!$E$210,IF('Методика оценки'!$H$211&lt;=('ИД Свод'!G49/('ИД Свод'!G40*0.017+'ИД Свод'!G42*0.0125))&lt;='Методика оценки'!$J$211,'Методика оценки'!$E$211,IF(('ИД Свод'!G49/('ИД Свод'!G40*0.017+'ИД Свод'!G42*0.0125))&gt;='Методика оценки'!$H$212,'Методика оценки'!$E$212,'Методика оценки'!$E$211))))*$D$39)</f>
        <v>6</v>
      </c>
      <c r="I39" s="118">
        <f>IF(('ИД Свод'!H40+'ИД Свод'!H42)=0,0,(IF(('ИД Свод'!H49/('ИД Свод'!H40*0.017+'ИД Свод'!H42*0.0125))&lt;='Методика оценки'!$J$210,'Методика оценки'!$E$210,IF('Методика оценки'!$H$211&lt;=('ИД Свод'!H49/('ИД Свод'!H40*0.017+'ИД Свод'!H42*0.0125))&lt;='Методика оценки'!$J$211,'Методика оценки'!$E$211,IF(('ИД Свод'!H49/('ИД Свод'!H40*0.017+'ИД Свод'!H42*0.0125))&gt;='Методика оценки'!$H$212,'Методика оценки'!$E$212,'Методика оценки'!$E$211))))*$D$39)</f>
        <v>3</v>
      </c>
      <c r="J39" s="118">
        <f>IF(('ИД Свод'!I40+'ИД Свод'!I42)=0,0,(IF(('ИД Свод'!I49/('ИД Свод'!I40*0.017+'ИД Свод'!I42*0.0125))&lt;='Методика оценки'!$J$210,'Методика оценки'!$E$210,IF('Методика оценки'!$H$211&lt;=('ИД Свод'!I49/('ИД Свод'!I40*0.017+'ИД Свод'!I42*0.0125))&lt;='Методика оценки'!$J$211,'Методика оценки'!$E$211,IF(('ИД Свод'!I49/('ИД Свод'!I40*0.017+'ИД Свод'!I42*0.0125))&gt;='Методика оценки'!$H$212,'Методика оценки'!$E$212,'Методика оценки'!$E$211))))*$D$39)</f>
        <v>3</v>
      </c>
      <c r="K39" s="118">
        <f>IF(('ИД Свод'!J40+'ИД Свод'!J42)=0,0,(IF(('ИД Свод'!J49/('ИД Свод'!J40*0.017+'ИД Свод'!J42*0.0125))&lt;='Методика оценки'!$J$210,'Методика оценки'!$E$210,IF('Методика оценки'!$H$211&lt;=('ИД Свод'!J49/('ИД Свод'!J40*0.017+'ИД Свод'!J42*0.0125))&lt;='Методика оценки'!$J$211,'Методика оценки'!$E$211,IF(('ИД Свод'!J49/('ИД Свод'!J40*0.017+'ИД Свод'!J42*0.0125))&gt;='Методика оценки'!$H$212,'Методика оценки'!$E$212,'Методика оценки'!$E$211))))*$D$39)</f>
        <v>6</v>
      </c>
      <c r="L39" s="118">
        <f>IF(('ИД Свод'!K40+'ИД Свод'!K42)=0,0,(IF(('ИД Свод'!K49/('ИД Свод'!K40*0.017+'ИД Свод'!K42*0.0125))&lt;='Методика оценки'!$J$210,'Методика оценки'!$E$210,IF('Методика оценки'!$H$211&lt;=('ИД Свод'!K49/('ИД Свод'!K40*0.017+'ИД Свод'!K42*0.0125))&lt;='Методика оценки'!$J$211,'Методика оценки'!$E$211,IF(('ИД Свод'!K49/('ИД Свод'!K40*0.017+'ИД Свод'!K42*0.0125))&gt;='Методика оценки'!$H$212,'Методика оценки'!$E$212,'Методика оценки'!$E$211))))*$D$39)</f>
        <v>0</v>
      </c>
    </row>
    <row r="40" spans="1:12">
      <c r="A40" s="65"/>
      <c r="B40" s="86" t="str">
        <f>'Методика оценки'!A213</f>
        <v>К3.15.</v>
      </c>
      <c r="C40" s="86" t="str">
        <f>'Методика оценки'!C213</f>
        <v>Обеспеченность ДОО инструкторами по физкультуре</v>
      </c>
      <c r="D40" s="123">
        <f>'Методика оценки'!D213</f>
        <v>0.06</v>
      </c>
      <c r="E40" s="118">
        <f>IF('ИД Свод'!D42=0,0,(IF('ИД Свод'!D50/('ИД Свод'!D42*0.00625)&lt;='Методика оценки'!$J$214,'Методика оценки'!$E$214,IF('Методика оценки'!$H$215&lt;='ИД Свод'!D50/('ИД Свод'!D42*0.00625)&lt;='Методика оценки'!$J$215,'Методика оценки'!$E$215,IF('ИД Свод'!D50/('ИД Свод'!D42*0.00625)&gt;='Методика оценки'!$H$216,'Методика оценки'!$E$216,'Методика оценки'!$E$215))))*$D$40)</f>
        <v>0</v>
      </c>
      <c r="F40" s="118">
        <f>IF('ИД Свод'!E42=0,0,(IF('ИД Свод'!E50/('ИД Свод'!E42*0.00625)&lt;='Методика оценки'!$J$214,'Методика оценки'!$E$214,IF('Методика оценки'!$H$215&lt;='ИД Свод'!E50/('ИД Свод'!E42*0.00625)&lt;='Методика оценки'!$J$215,'Методика оценки'!$E$215,IF('ИД Свод'!E50/('ИД Свод'!E42*0.00625)&gt;='Методика оценки'!$H$216,'Методика оценки'!$E$216,'Методика оценки'!$E$215))))*$D$40)</f>
        <v>0</v>
      </c>
      <c r="G40" s="118">
        <f>IF('ИД Свод'!F42=0,0,(IF('ИД Свод'!F50/('ИД Свод'!F42*0.00625)&lt;='Методика оценки'!$J$214,'Методика оценки'!$E$214,IF('Методика оценки'!$H$215&lt;='ИД Свод'!F50/('ИД Свод'!F42*0.00625)&lt;='Методика оценки'!$J$215,'Методика оценки'!$E$215,IF('ИД Свод'!F50/('ИД Свод'!F42*0.00625)&gt;='Методика оценки'!$H$216,'Методика оценки'!$E$216,'Методика оценки'!$E$215))))*$D$40)</f>
        <v>0</v>
      </c>
      <c r="H40" s="118">
        <f>IF('ИД Свод'!G42=0,0,(IF('ИД Свод'!G50/('ИД Свод'!G42*0.00625)&lt;='Методика оценки'!$J$214,'Методика оценки'!$E$214,IF('Методика оценки'!$H$215&lt;='ИД Свод'!G50/('ИД Свод'!G42*0.00625)&lt;='Методика оценки'!$J$215,'Методика оценки'!$E$215,IF('ИД Свод'!G50/('ИД Свод'!G42*0.00625)&gt;='Методика оценки'!$H$216,'Методика оценки'!$E$216,'Методика оценки'!$E$215))))*$D$40)</f>
        <v>0</v>
      </c>
      <c r="I40" s="118">
        <f>IF('ИД Свод'!H42=0,0,(IF('ИД Свод'!H50/('ИД Свод'!H42*0.00625)&lt;='Методика оценки'!$J$214,'Методика оценки'!$E$214,IF('Методика оценки'!$H$215&lt;='ИД Свод'!H50/('ИД Свод'!H42*0.00625)&lt;='Методика оценки'!$J$215,'Методика оценки'!$E$215,IF('ИД Свод'!H50/('ИД Свод'!H42*0.00625)&gt;='Методика оценки'!$H$216,'Методика оценки'!$E$216,'Методика оценки'!$E$215))))*$D$40)</f>
        <v>0</v>
      </c>
      <c r="J40" s="118">
        <f>IF('ИД Свод'!I42=0,0,(IF('ИД Свод'!I50/('ИД Свод'!I42*0.00625)&lt;='Методика оценки'!$J$214,'Методика оценки'!$E$214,IF('Методика оценки'!$H$215&lt;='ИД Свод'!I50/('ИД Свод'!I42*0.00625)&lt;='Методика оценки'!$J$215,'Методика оценки'!$E$215,IF('ИД Свод'!I50/('ИД Свод'!I42*0.00625)&gt;='Методика оценки'!$H$216,'Методика оценки'!$E$216,'Методика оценки'!$E$215))))*$D$40)</f>
        <v>0</v>
      </c>
      <c r="K40" s="118">
        <f>IF('ИД Свод'!J42=0,0,(IF('ИД Свод'!J50/('ИД Свод'!J42*0.00625)&lt;='Методика оценки'!$J$214,'Методика оценки'!$E$214,IF('Методика оценки'!$H$215&lt;='ИД Свод'!J50/('ИД Свод'!J42*0.00625)&lt;='Методика оценки'!$J$215,'Методика оценки'!$E$215,IF('ИД Свод'!J50/('ИД Свод'!J42*0.00625)&gt;='Методика оценки'!$H$216,'Методика оценки'!$E$216,'Методика оценки'!$E$215))))*$D$40)</f>
        <v>0</v>
      </c>
      <c r="L40" s="118">
        <f>IF('ИД Свод'!K42=0,0,(IF('ИД Свод'!K50/('ИД Свод'!K42*0.00625)&lt;='Методика оценки'!$J$214,'Методика оценки'!$E$214,IF('Методика оценки'!$H$215&lt;='ИД Свод'!K50/('ИД Свод'!K42*0.00625)&lt;='Методика оценки'!$J$215,'Методика оценки'!$E$215,IF('ИД Свод'!K50/('ИД Свод'!K42*0.00625)&gt;='Методика оценки'!$H$216,'Методика оценки'!$E$216,'Методика оценки'!$E$215))))*$D$40)</f>
        <v>6</v>
      </c>
    </row>
    <row r="41" spans="1:12">
      <c r="A41" s="65"/>
      <c r="B41" s="86" t="str">
        <f>'Методика оценки'!A217</f>
        <v>К3.16.</v>
      </c>
      <c r="C41" s="86" t="str">
        <f>'Методика оценки'!C217</f>
        <v>Количество воспитанников в расчете на одного медицинского работника</v>
      </c>
      <c r="D41" s="123">
        <f>'Методика оценки'!D217</f>
        <v>0.04</v>
      </c>
      <c r="E41" s="179">
        <f>IF('ИД Свод'!D51=0,0,(IF((('ИД Свод'!D9/'ИД Свод'!D51))&lt;='Методика оценки'!$J$219,'Методика оценки'!$E$219,IF('Методика оценки'!$H$220&lt;=(('ИД Свод'!D9/'ИД Свод'!D51))&lt;='Методика оценки'!$J$220,'Методика оценки'!$E$220,IF((('ИД Свод'!D9/'ИД Свод'!D51))&gt;='Методика оценки'!$H$221,'Методика оценки'!$E$221,'Методика оценки'!$E$220))))*$D$41)</f>
        <v>0</v>
      </c>
      <c r="F41" s="179">
        <f>IF('ИД Свод'!E51=0,0,(IF((('ИД Свод'!E9/'ИД Свод'!E51))&lt;='Методика оценки'!$J$219,'Методика оценки'!$E$219,IF('Методика оценки'!$H$220&lt;=(('ИД Свод'!E9/'ИД Свод'!E51))&lt;='Методика оценки'!$J$220,'Методика оценки'!$E$220,IF((('ИД Свод'!E9/'ИД Свод'!E51))&gt;='Методика оценки'!$H$221,'Методика оценки'!$E$221,'Методика оценки'!$E$220))))*$D$41)</f>
        <v>0</v>
      </c>
      <c r="G41" s="179">
        <f>IF('ИД Свод'!F51=0,0,(IF((('ИД Свод'!F9/'ИД Свод'!F51))&lt;='Методика оценки'!$J$219,'Методика оценки'!$E$219,IF('Методика оценки'!$H$220&lt;=(('ИД Свод'!F9/'ИД Свод'!F51))&lt;='Методика оценки'!$J$220,'Методика оценки'!$E$220,IF((('ИД Свод'!F9/'ИД Свод'!F51))&gt;='Методика оценки'!$H$221,'Методика оценки'!$E$221,'Методика оценки'!$E$220))))*$D$41)</f>
        <v>0</v>
      </c>
      <c r="H41" s="179">
        <f>IF('ИД Свод'!G51=0,0,(IF((('ИД Свод'!G9/'ИД Свод'!G51))&lt;='Методика оценки'!$J$219,'Методика оценки'!$E$219,IF('Методика оценки'!$H$220&lt;=(('ИД Свод'!G9/'ИД Свод'!G51))&lt;='Методика оценки'!$J$220,'Методика оценки'!$E$220,IF((('ИД Свод'!G9/'ИД Свод'!G51))&gt;='Методика оценки'!$H$221,'Методика оценки'!$E$221,'Методика оценки'!$E$220))))*$D$41)</f>
        <v>0</v>
      </c>
      <c r="I41" s="179">
        <f>IF('ИД Свод'!H51=0,0,(IF((('ИД Свод'!H9/'ИД Свод'!H51))&lt;='Методика оценки'!$J$219,'Методика оценки'!$E$219,IF('Методика оценки'!$H$220&lt;=(('ИД Свод'!H9/'ИД Свод'!H51))&lt;='Методика оценки'!$J$220,'Методика оценки'!$E$220,IF((('ИД Свод'!H9/'ИД Свод'!H51))&gt;='Методика оценки'!$H$221,'Методика оценки'!$E$221,'Методика оценки'!$E$220))))*$D$41)</f>
        <v>0</v>
      </c>
      <c r="J41" s="179">
        <f>IF('ИД Свод'!I51=0,0,(IF((('ИД Свод'!I9/'ИД Свод'!I51))&lt;='Методика оценки'!$J$219,'Методика оценки'!$E$219,IF('Методика оценки'!$H$220&lt;=(('ИД Свод'!I9/'ИД Свод'!I51))&lt;='Методика оценки'!$J$220,'Методика оценки'!$E$220,IF((('ИД Свод'!I9/'ИД Свод'!I51))&gt;='Методика оценки'!$H$221,'Методика оценки'!$E$221,'Методика оценки'!$E$220))))*$D$41)</f>
        <v>0</v>
      </c>
      <c r="K41" s="179">
        <f>IF('ИД Свод'!J51=0,0,(IF((('ИД Свод'!J9/'ИД Свод'!J51))&lt;='Методика оценки'!$J$219,'Методика оценки'!$E$219,IF('Методика оценки'!$H$220&lt;=(('ИД Свод'!J9/'ИД Свод'!J51))&lt;='Методика оценки'!$J$220,'Методика оценки'!$E$220,IF((('ИД Свод'!J9/'ИД Свод'!J51))&gt;='Методика оценки'!$H$221,'Методика оценки'!$E$221,'Методика оценки'!$E$220))))*$D$41)</f>
        <v>0</v>
      </c>
      <c r="L41" s="179">
        <f>IF('ИД Свод'!K51=0,0,(IF((('ИД Свод'!K9/'ИД Свод'!K51))&lt;='Методика оценки'!$J$219,'Методика оценки'!$E$219,IF('Методика оценки'!$H$220&lt;=(('ИД Свод'!K9/'ИД Свод'!K51))&lt;='Методика оценки'!$J$220,'Методика оценки'!$E$220,IF((('ИД Свод'!K9/'ИД Свод'!K51))&gt;='Методика оценки'!$H$221,'Методика оценки'!$E$221,'Методика оценки'!$E$220))))*$D$41)</f>
        <v>0</v>
      </c>
    </row>
    <row r="42" spans="1:12" ht="45">
      <c r="A42" s="64"/>
      <c r="B42" s="106" t="str">
        <f>'Методика оценки'!A222</f>
        <v>К4</v>
      </c>
      <c r="C42" s="106" t="str">
        <f>'Методика оценки'!B222</f>
        <v>Группа критериев 4. Обеспеченность материально-техническими ресурсами (оснащение основных помещений, прилегающих участков игровым и техническим оборудованием, методическое обеспечение и т.п.).</v>
      </c>
      <c r="D42" s="122">
        <f>'Методика оценки'!D222</f>
        <v>0.2</v>
      </c>
      <c r="E42" s="178">
        <f t="shared" ref="E42:L42" si="4">SUM(E43:E70)*$D$42</f>
        <v>8.4</v>
      </c>
      <c r="F42" s="178">
        <f t="shared" si="4"/>
        <v>9</v>
      </c>
      <c r="G42" s="178">
        <f t="shared" si="4"/>
        <v>9.2000000000000011</v>
      </c>
      <c r="H42" s="178">
        <f t="shared" si="4"/>
        <v>7.1000000000000005</v>
      </c>
      <c r="I42" s="178">
        <f t="shared" si="4"/>
        <v>8.4</v>
      </c>
      <c r="J42" s="178">
        <f t="shared" si="4"/>
        <v>8.9</v>
      </c>
      <c r="K42" s="178">
        <f t="shared" si="4"/>
        <v>4.4000000000000004</v>
      </c>
      <c r="L42" s="178">
        <f t="shared" si="4"/>
        <v>12.9</v>
      </c>
    </row>
    <row r="43" spans="1:12" ht="30">
      <c r="A43" s="65"/>
      <c r="B43" s="86" t="str">
        <f>'Методика оценки'!A223</f>
        <v>К4.1.</v>
      </c>
      <c r="C43" s="86" t="str">
        <f>'Методика оценки'!C223</f>
        <v>Количество нештатных и аварийных ситуаций техногенного характера, возникших на территории ДОО (пожар, обрушение конструкций и т.п.)</v>
      </c>
      <c r="D43" s="123">
        <f>'Методика оценки'!D223</f>
        <v>0.03</v>
      </c>
      <c r="E43" s="118">
        <f>(IF('ИД Свод'!D52&gt;'Методика оценки'!$H$225,'Методика оценки'!$E$224,'Методика оценки'!$E$225))*$D$43</f>
        <v>3</v>
      </c>
      <c r="F43" s="118">
        <f>(IF('ИД Свод'!E52&gt;'Методика оценки'!$H$225,'Методика оценки'!$E$224,'Методика оценки'!$E$225))*$D$43</f>
        <v>3</v>
      </c>
      <c r="G43" s="118">
        <f>(IF('ИД Свод'!F52&gt;'Методика оценки'!$H$225,'Методика оценки'!$E$224,'Методика оценки'!$E$225))*$D$43</f>
        <v>3</v>
      </c>
      <c r="H43" s="118">
        <f>(IF('ИД Свод'!G52&gt;'Методика оценки'!$H$225,'Методика оценки'!$E$224,'Методика оценки'!$E$225))*$D$43</f>
        <v>3</v>
      </c>
      <c r="I43" s="118">
        <f>(IF('ИД Свод'!H52&gt;'Методика оценки'!$H$225,'Методика оценки'!$E$224,'Методика оценки'!$E$225))*$D$43</f>
        <v>3</v>
      </c>
      <c r="J43" s="118">
        <f>(IF('ИД Свод'!I52&gt;'Методика оценки'!$H$225,'Методика оценки'!$E$224,'Методика оценки'!$E$225))*$D$43</f>
        <v>3</v>
      </c>
      <c r="K43" s="118">
        <f>(IF('ИД Свод'!J52&gt;'Методика оценки'!$H$225,'Методика оценки'!$E$224,'Методика оценки'!$E$225))*$D$43</f>
        <v>3</v>
      </c>
      <c r="L43" s="118">
        <f>(IF('ИД Свод'!K52&gt;'Методика оценки'!$H$225,'Методика оценки'!$E$224,'Методика оценки'!$E$225))*$D$43</f>
        <v>3</v>
      </c>
    </row>
    <row r="44" spans="1:12">
      <c r="A44" s="65"/>
      <c r="B44" s="86" t="str">
        <f>'Методика оценки'!A226</f>
        <v>К4.2.</v>
      </c>
      <c r="C44" s="86" t="str">
        <f>'Методика оценки'!C226</f>
        <v xml:space="preserve">Наличие системы водоснабжения </v>
      </c>
      <c r="D44" s="123">
        <f>'Методика оценки'!D226</f>
        <v>0.03</v>
      </c>
      <c r="E44" s="118">
        <f>(IF('ИД Свод'!D53='Методика оценки'!$H$227,'Методика оценки'!$E$227,IF('ИД Свод'!D53='Методика оценки'!$H$228,'Методика оценки'!$E$228,'Методика оценки'!$E$227)))*$D$44</f>
        <v>0</v>
      </c>
      <c r="F44" s="118">
        <f>(IF('ИД Свод'!E53='Методика оценки'!$H$227,'Методика оценки'!$E$227,IF('ИД Свод'!E53='Методика оценки'!$H$228,'Методика оценки'!$E$228,'Методика оценки'!$E$227)))*$D$44</f>
        <v>3</v>
      </c>
      <c r="G44" s="118">
        <f>(IF('ИД Свод'!F53='Методика оценки'!$H$227,'Методика оценки'!$E$227,IF('ИД Свод'!F53='Методика оценки'!$H$228,'Методика оценки'!$E$228,'Методика оценки'!$E$227)))*$D$44</f>
        <v>3</v>
      </c>
      <c r="H44" s="118">
        <f>(IF('ИД Свод'!G53='Методика оценки'!$H$227,'Методика оценки'!$E$227,IF('ИД Свод'!G53='Методика оценки'!$H$228,'Методика оценки'!$E$228,'Методика оценки'!$E$227)))*$D$44</f>
        <v>0</v>
      </c>
      <c r="I44" s="118">
        <f>(IF('ИД Свод'!H53='Методика оценки'!$H$227,'Методика оценки'!$E$227,IF('ИД Свод'!H53='Методика оценки'!$H$228,'Методика оценки'!$E$228,'Методика оценки'!$E$227)))*$D$44</f>
        <v>3</v>
      </c>
      <c r="J44" s="118">
        <f>(IF('ИД Свод'!I53='Методика оценки'!$H$227,'Методика оценки'!$E$227,IF('ИД Свод'!I53='Методика оценки'!$H$228,'Методика оценки'!$E$228,'Методика оценки'!$E$227)))*$D$44</f>
        <v>3</v>
      </c>
      <c r="K44" s="118">
        <f>(IF('ИД Свод'!J53='Методика оценки'!$H$227,'Методика оценки'!$E$227,IF('ИД Свод'!J53='Методика оценки'!$H$228,'Методика оценки'!$E$228,'Методика оценки'!$E$227)))*$D$44</f>
        <v>0</v>
      </c>
      <c r="L44" s="118">
        <f>(IF('ИД Свод'!K53='Методика оценки'!$H$227,'Методика оценки'!$E$227,IF('ИД Свод'!K53='Методика оценки'!$H$228,'Методика оценки'!$E$228,'Методика оценки'!$E$227)))*$D$44</f>
        <v>3</v>
      </c>
    </row>
    <row r="45" spans="1:12">
      <c r="A45" s="65"/>
      <c r="B45" s="86" t="str">
        <f>'Методика оценки'!A229</f>
        <v>К4.3.</v>
      </c>
      <c r="C45" s="86" t="str">
        <f>'Методика оценки'!C229</f>
        <v>Наличие системы отопления</v>
      </c>
      <c r="D45" s="123">
        <f>'Методика оценки'!D229</f>
        <v>0.03</v>
      </c>
      <c r="E45" s="118">
        <f>(IF('ИД Свод'!D54='Методика оценки'!$H$230,'Методика оценки'!$E$230,IF('ИД Свод'!D54='Методика оценки'!$H$231,'Методика оценки'!$E$231,'Методика оценки'!$E$230)))*$D$45</f>
        <v>0</v>
      </c>
      <c r="F45" s="118">
        <f>(IF('ИД Свод'!E54='Методика оценки'!$H$230,'Методика оценки'!$E$230,IF('ИД Свод'!E54='Методика оценки'!$H$231,'Методика оценки'!$E$231,'Методика оценки'!$E$230)))*$D$45</f>
        <v>0</v>
      </c>
      <c r="G45" s="118">
        <f>(IF('ИД Свод'!F54='Методика оценки'!$H$230,'Методика оценки'!$E$230,IF('ИД Свод'!F54='Методика оценки'!$H$231,'Методика оценки'!$E$231,'Методика оценки'!$E$230)))*$D$45</f>
        <v>0</v>
      </c>
      <c r="H45" s="118">
        <f>(IF('ИД Свод'!G54='Методика оценки'!$H$230,'Методика оценки'!$E$230,IF('ИД Свод'!G54='Методика оценки'!$H$231,'Методика оценки'!$E$231,'Методика оценки'!$E$230)))*$D$45</f>
        <v>0</v>
      </c>
      <c r="I45" s="118">
        <f>(IF('ИД Свод'!H54='Методика оценки'!$H$230,'Методика оценки'!$E$230,IF('ИД Свод'!H54='Методика оценки'!$H$231,'Методика оценки'!$E$231,'Методика оценки'!$E$230)))*$D$45</f>
        <v>3</v>
      </c>
      <c r="J45" s="118">
        <f>(IF('ИД Свод'!I54='Методика оценки'!$H$230,'Методика оценки'!$E$230,IF('ИД Свод'!I54='Методика оценки'!$H$231,'Методика оценки'!$E$231,'Методика оценки'!$E$230)))*$D$45</f>
        <v>0</v>
      </c>
      <c r="K45" s="118">
        <f>(IF('ИД Свод'!J54='Методика оценки'!$H$230,'Методика оценки'!$E$230,IF('ИД Свод'!J54='Методика оценки'!$H$231,'Методика оценки'!$E$231,'Методика оценки'!$E$230)))*$D$45</f>
        <v>0</v>
      </c>
      <c r="L45" s="118">
        <f>(IF('ИД Свод'!K54='Методика оценки'!$H$230,'Методика оценки'!$E$230,IF('ИД Свод'!K54='Методика оценки'!$H$231,'Методика оценки'!$E$231,'Методика оценки'!$E$230)))*$D$45</f>
        <v>3</v>
      </c>
    </row>
    <row r="46" spans="1:12">
      <c r="A46" s="65"/>
      <c r="B46" s="86" t="str">
        <f>'Методика оценки'!A232</f>
        <v>К4.4.</v>
      </c>
      <c r="C46" s="86" t="str">
        <f>'Методика оценки'!C232</f>
        <v>Наличие канализации</v>
      </c>
      <c r="D46" s="123">
        <f>'Методика оценки'!D232</f>
        <v>0.03</v>
      </c>
      <c r="E46" s="118">
        <f>(IF('ИД Свод'!D55='Методика оценки'!$H$233,'Методика оценки'!$E$233,IF('ИД Свод'!D55='Методика оценки'!$H$234,'Методика оценки'!$E$234,'Методика оценки'!$E$233)))*$D$46</f>
        <v>0</v>
      </c>
      <c r="F46" s="118">
        <f>(IF('ИД Свод'!E55='Методика оценки'!$H$233,'Методика оценки'!$E$233,IF('ИД Свод'!E55='Методика оценки'!$H$234,'Методика оценки'!$E$234,'Методика оценки'!$E$233)))*$D$46</f>
        <v>0</v>
      </c>
      <c r="G46" s="118">
        <f>(IF('ИД Свод'!F55='Методика оценки'!$H$233,'Методика оценки'!$E$233,IF('ИД Свод'!F55='Методика оценки'!$H$234,'Методика оценки'!$E$234,'Методика оценки'!$E$233)))*$D$46</f>
        <v>0</v>
      </c>
      <c r="H46" s="118">
        <f>(IF('ИД Свод'!G55='Методика оценки'!$H$233,'Методика оценки'!$E$233,IF('ИД Свод'!G55='Методика оценки'!$H$234,'Методика оценки'!$E$234,'Методика оценки'!$E$233)))*$D$46</f>
        <v>0</v>
      </c>
      <c r="I46" s="118">
        <f>(IF('ИД Свод'!H55='Методика оценки'!$H$233,'Методика оценки'!$E$233,IF('ИД Свод'!H55='Методика оценки'!$H$234,'Методика оценки'!$E$234,'Методика оценки'!$E$233)))*$D$46</f>
        <v>0</v>
      </c>
      <c r="J46" s="118">
        <f>(IF('ИД Свод'!I55='Методика оценки'!$H$233,'Методика оценки'!$E$233,IF('ИД Свод'!I55='Методика оценки'!$H$234,'Методика оценки'!$E$234,'Методика оценки'!$E$233)))*$D$46</f>
        <v>0</v>
      </c>
      <c r="K46" s="118">
        <f>(IF('ИД Свод'!J55='Методика оценки'!$H$233,'Методика оценки'!$E$233,IF('ИД Свод'!J55='Методика оценки'!$H$234,'Методика оценки'!$E$234,'Методика оценки'!$E$233)))*$D$46</f>
        <v>0</v>
      </c>
      <c r="L46" s="118">
        <f>(IF('ИД Свод'!K55='Методика оценки'!$H$233,'Методика оценки'!$E$233,IF('ИД Свод'!K55='Методика оценки'!$H$234,'Методика оценки'!$E$234,'Методика оценки'!$E$233)))*$D$46</f>
        <v>3</v>
      </c>
    </row>
    <row r="47" spans="1:12">
      <c r="A47" s="65"/>
      <c r="B47" s="86" t="str">
        <f>'Методика оценки'!A235</f>
        <v>К4.5.</v>
      </c>
      <c r="C47" s="86" t="str">
        <f>'Методика оценки'!C235</f>
        <v>Тип здания, в котором располагается ДОО</v>
      </c>
      <c r="D47" s="123">
        <f>'Методика оценки'!D235</f>
        <v>0.06</v>
      </c>
      <c r="E47" s="118">
        <f>(IF('ИД Свод'!D56='Методика оценки'!$H$238,'Методика оценки'!$E$238,'Методика оценки'!$E$237))*$D$47</f>
        <v>0</v>
      </c>
      <c r="F47" s="118">
        <f>(IF('ИД Свод'!E56='Методика оценки'!$H$238,'Методика оценки'!$E$238,'Методика оценки'!$E$237))*$D$47</f>
        <v>0</v>
      </c>
      <c r="G47" s="118">
        <f>(IF('ИД Свод'!F56='Методика оценки'!$H$238,'Методика оценки'!$E$238,'Методика оценки'!$E$237))*$D$47</f>
        <v>0</v>
      </c>
      <c r="H47" s="118">
        <f>(IF('ИД Свод'!G56='Методика оценки'!$H$238,'Методика оценки'!$E$238,'Методика оценки'!$E$237))*$D$47</f>
        <v>0</v>
      </c>
      <c r="I47" s="118">
        <f>(IF('ИД Свод'!H56='Методика оценки'!$H$238,'Методика оценки'!$E$238,'Методика оценки'!$E$237))*$D$47</f>
        <v>0</v>
      </c>
      <c r="J47" s="118">
        <f>(IF('ИД Свод'!I56='Методика оценки'!$H$238,'Методика оценки'!$E$238,'Методика оценки'!$E$237))*$D$47</f>
        <v>0</v>
      </c>
      <c r="K47" s="118">
        <f>(IF('ИД Свод'!J56='Методика оценки'!$H$238,'Методика оценки'!$E$238,'Методика оценки'!$E$237))*$D$47</f>
        <v>0</v>
      </c>
      <c r="L47" s="118">
        <f>(IF('ИД Свод'!K56='Методика оценки'!$H$238,'Методика оценки'!$E$238,'Методика оценки'!$E$237))*$D$47</f>
        <v>6</v>
      </c>
    </row>
    <row r="48" spans="1:12">
      <c r="A48" s="65"/>
      <c r="B48" s="86" t="str">
        <f>'Методика оценки'!A239</f>
        <v>К4.6.</v>
      </c>
      <c r="C48" s="86" t="str">
        <f>'Методика оценки'!C239</f>
        <v>Является ли здание ДОО аварийным</v>
      </c>
      <c r="D48" s="123">
        <f>'Методика оценки'!D239</f>
        <v>0.03</v>
      </c>
      <c r="E48" s="118">
        <f>(IF('ИД Свод'!D57='Методика оценки'!$H$240,'Методика оценки'!$E$240,IF('ИД Свод'!D57='Методика оценки'!$H$241,'Методика оценки'!$E$241,'Методика оценки'!$E$240)))*$D$48</f>
        <v>3</v>
      </c>
      <c r="F48" s="118">
        <f>(IF('ИД Свод'!E57='Методика оценки'!$H$240,'Методика оценки'!$E$240,IF('ИД Свод'!E57='Методика оценки'!$H$241,'Методика оценки'!$E$241,'Методика оценки'!$E$240)))*$D$48</f>
        <v>3</v>
      </c>
      <c r="G48" s="118">
        <f>(IF('ИД Свод'!F57='Методика оценки'!$H$240,'Методика оценки'!$E$240,IF('ИД Свод'!F57='Методика оценки'!$H$241,'Методика оценки'!$E$241,'Методика оценки'!$E$240)))*$D$48</f>
        <v>3</v>
      </c>
      <c r="H48" s="118">
        <f>(IF('ИД Свод'!G57='Методика оценки'!$H$240,'Методика оценки'!$E$240,IF('ИД Свод'!G57='Методика оценки'!$H$241,'Методика оценки'!$E$241,'Методика оценки'!$E$240)))*$D$48</f>
        <v>3</v>
      </c>
      <c r="I48" s="118">
        <f>(IF('ИД Свод'!H57='Методика оценки'!$H$240,'Методика оценки'!$E$240,IF('ИД Свод'!H57='Методика оценки'!$H$241,'Методика оценки'!$E$241,'Методика оценки'!$E$240)))*$D$48</f>
        <v>3</v>
      </c>
      <c r="J48" s="118">
        <f>(IF('ИД Свод'!I57='Методика оценки'!$H$240,'Методика оценки'!$E$240,IF('ИД Свод'!I57='Методика оценки'!$H$241,'Методика оценки'!$E$241,'Методика оценки'!$E$240)))*$D$48</f>
        <v>3</v>
      </c>
      <c r="K48" s="118">
        <f>(IF('ИД Свод'!J57='Методика оценки'!$H$240,'Методика оценки'!$E$240,IF('ИД Свод'!J57='Методика оценки'!$H$241,'Методика оценки'!$E$241,'Методика оценки'!$E$240)))*$D$48</f>
        <v>3</v>
      </c>
      <c r="L48" s="118">
        <f>(IF('ИД Свод'!K57='Методика оценки'!$H$240,'Методика оценки'!$E$240,IF('ИД Свод'!K57='Методика оценки'!$H$241,'Методика оценки'!$E$241,'Методика оценки'!$E$240)))*$D$48</f>
        <v>3</v>
      </c>
    </row>
    <row r="49" spans="1:12">
      <c r="A49" s="65"/>
      <c r="B49" s="86" t="str">
        <f>'Методика оценки'!A242</f>
        <v>К4.7.</v>
      </c>
      <c r="C49" s="86" t="str">
        <f>'Методика оценки'!C242</f>
        <v>Необходимость проведения в здании ДОО капитального ремонта</v>
      </c>
      <c r="D49" s="123">
        <f>'Методика оценки'!D242</f>
        <v>0.03</v>
      </c>
      <c r="E49" s="118">
        <f>(IF('ИД Свод'!D58='Методика оценки'!$H$243,'Методика оценки'!$E$243,IF('ИД Свод'!D58='Методика оценки'!$H$244,'Методика оценки'!$E$244,'Методика оценки'!$E$243)))*$D$49</f>
        <v>3</v>
      </c>
      <c r="F49" s="118">
        <f>(IF('ИД Свод'!E58='Методика оценки'!$H$243,'Методика оценки'!$E$243,IF('ИД Свод'!E58='Методика оценки'!$H$244,'Методика оценки'!$E$244,'Методика оценки'!$E$243)))*$D$49</f>
        <v>3</v>
      </c>
      <c r="G49" s="118">
        <f>(IF('ИД Свод'!F58='Методика оценки'!$H$243,'Методика оценки'!$E$243,IF('ИД Свод'!F58='Методика оценки'!$H$244,'Методика оценки'!$E$244,'Методика оценки'!$E$243)))*$D$49</f>
        <v>3</v>
      </c>
      <c r="H49" s="118">
        <f>(IF('ИД Свод'!G58='Методика оценки'!$H$243,'Методика оценки'!$E$243,IF('ИД Свод'!G58='Методика оценки'!$H$244,'Методика оценки'!$E$244,'Методика оценки'!$E$243)))*$D$49</f>
        <v>3</v>
      </c>
      <c r="I49" s="118">
        <f>(IF('ИД Свод'!H58='Методика оценки'!$H$243,'Методика оценки'!$E$243,IF('ИД Свод'!H58='Методика оценки'!$H$244,'Методика оценки'!$E$244,'Методика оценки'!$E$243)))*$D$49</f>
        <v>0</v>
      </c>
      <c r="J49" s="118">
        <f>(IF('ИД Свод'!I58='Методика оценки'!$H$243,'Методика оценки'!$E$243,IF('ИД Свод'!I58='Методика оценки'!$H$244,'Методика оценки'!$E$244,'Методика оценки'!$E$243)))*$D$49</f>
        <v>0</v>
      </c>
      <c r="K49" s="118">
        <f>(IF('ИД Свод'!J58='Методика оценки'!$H$243,'Методика оценки'!$E$243,IF('ИД Свод'!J58='Методика оценки'!$H$244,'Методика оценки'!$E$244,'Методика оценки'!$E$243)))*$D$49</f>
        <v>3</v>
      </c>
      <c r="L49" s="118">
        <f>(IF('ИД Свод'!K58='Методика оценки'!$H$243,'Методика оценки'!$E$243,IF('ИД Свод'!K58='Методика оценки'!$H$244,'Методика оценки'!$E$244,'Методика оценки'!$E$243)))*$D$49</f>
        <v>3</v>
      </c>
    </row>
    <row r="50" spans="1:12">
      <c r="A50" s="65"/>
      <c r="B50" s="86" t="str">
        <f>'Методика оценки'!A245</f>
        <v>К4.8.</v>
      </c>
      <c r="C50" s="86" t="str">
        <f>'Методика оценки'!C245</f>
        <v>Наличие тревожной кнопки или другой охранной сигнализации</v>
      </c>
      <c r="D50" s="123">
        <f>'Методика оценки'!D245</f>
        <v>0.03</v>
      </c>
      <c r="E50" s="118">
        <f>(IF('ИД Свод'!D59='Методика оценки'!$H$246,'Методика оценки'!$E$246,IF('ИД Свод'!D59='Методика оценки'!$H$247,'Методика оценки'!$E$247,'Методика оценки'!$E$246)))*$D$50</f>
        <v>3</v>
      </c>
      <c r="F50" s="118">
        <f>(IF('ИД Свод'!E59='Методика оценки'!$H$246,'Методика оценки'!$E$246,IF('ИД Свод'!E59='Методика оценки'!$H$247,'Методика оценки'!$E$247,'Методика оценки'!$E$246)))*$D$50</f>
        <v>3</v>
      </c>
      <c r="G50" s="118">
        <f>(IF('ИД Свод'!F59='Методика оценки'!$H$246,'Методика оценки'!$E$246,IF('ИД Свод'!F59='Методика оценки'!$H$247,'Методика оценки'!$E$247,'Методика оценки'!$E$246)))*$D$50</f>
        <v>3</v>
      </c>
      <c r="H50" s="118">
        <f>(IF('ИД Свод'!G59='Методика оценки'!$H$246,'Методика оценки'!$E$246,IF('ИД Свод'!G59='Методика оценки'!$H$247,'Методика оценки'!$E$247,'Методика оценки'!$E$246)))*$D$50</f>
        <v>3</v>
      </c>
      <c r="I50" s="118">
        <f>(IF('ИД Свод'!H59='Методика оценки'!$H$246,'Методика оценки'!$E$246,IF('ИД Свод'!H59='Методика оценки'!$H$247,'Методика оценки'!$E$247,'Методика оценки'!$E$246)))*$D$50</f>
        <v>3</v>
      </c>
      <c r="J50" s="118">
        <f>(IF('ИД Свод'!I59='Методика оценки'!$H$246,'Методика оценки'!$E$246,IF('ИД Свод'!I59='Методика оценки'!$H$247,'Методика оценки'!$E$247,'Методика оценки'!$E$246)))*$D$50</f>
        <v>3</v>
      </c>
      <c r="K50" s="118">
        <f>(IF('ИД Свод'!J59='Методика оценки'!$H$246,'Методика оценки'!$E$246,IF('ИД Свод'!J59='Методика оценки'!$H$247,'Методика оценки'!$E$247,'Методика оценки'!$E$246)))*$D$50</f>
        <v>0</v>
      </c>
      <c r="L50" s="118">
        <f>(IF('ИД Свод'!K59='Методика оценки'!$H$246,'Методика оценки'!$E$246,IF('ИД Свод'!K59='Методика оценки'!$H$247,'Методика оценки'!$E$247,'Методика оценки'!$E$246)))*$D$50</f>
        <v>3</v>
      </c>
    </row>
    <row r="51" spans="1:12">
      <c r="A51" s="65"/>
      <c r="B51" s="86" t="str">
        <f>'Методика оценки'!A248</f>
        <v>К4.9.</v>
      </c>
      <c r="C51" s="86" t="str">
        <f>'Методика оценки'!C248</f>
        <v>Наличие работающей пожарной сигнализации</v>
      </c>
      <c r="D51" s="123">
        <f>'Методика оценки'!D245</f>
        <v>0.03</v>
      </c>
      <c r="E51" s="118">
        <f>(IF('ИД Свод'!D60='Методика оценки'!$H$249,'Методика оценки'!$E$249,IF('ИД Свод'!D60='Методика оценки'!$H$250,'Методика оценки'!$E$250,'Методика оценки'!$E$249)))*$D$51</f>
        <v>3</v>
      </c>
      <c r="F51" s="118">
        <f>(IF('ИД Свод'!E60='Методика оценки'!$H$249,'Методика оценки'!$E$249,IF('ИД Свод'!E60='Методика оценки'!$H$250,'Методика оценки'!$E$250,'Методика оценки'!$E$249)))*$D$51</f>
        <v>3</v>
      </c>
      <c r="G51" s="118">
        <f>(IF('ИД Свод'!F60='Методика оценки'!$H$249,'Методика оценки'!$E$249,IF('ИД Свод'!F60='Методика оценки'!$H$250,'Методика оценки'!$E$250,'Методика оценки'!$E$249)))*$D$51</f>
        <v>3</v>
      </c>
      <c r="H51" s="118">
        <f>(IF('ИД Свод'!G60='Методика оценки'!$H$249,'Методика оценки'!$E$249,IF('ИД Свод'!G60='Методика оценки'!$H$250,'Методика оценки'!$E$250,'Методика оценки'!$E$249)))*$D$51</f>
        <v>3</v>
      </c>
      <c r="I51" s="118">
        <f>(IF('ИД Свод'!H60='Методика оценки'!$H$249,'Методика оценки'!$E$249,IF('ИД Свод'!H60='Методика оценки'!$H$250,'Методика оценки'!$E$250,'Методика оценки'!$E$249)))*$D$51</f>
        <v>3</v>
      </c>
      <c r="J51" s="118">
        <f>(IF('ИД Свод'!I60='Методика оценки'!$H$249,'Методика оценки'!$E$249,IF('ИД Свод'!I60='Методика оценки'!$H$250,'Методика оценки'!$E$250,'Методика оценки'!$E$249)))*$D$51</f>
        <v>3</v>
      </c>
      <c r="K51" s="118">
        <f>(IF('ИД Свод'!J60='Методика оценки'!$H$249,'Методика оценки'!$E$249,IF('ИД Свод'!J60='Методика оценки'!$H$250,'Методика оценки'!$E$250,'Методика оценки'!$E$249)))*$D$51</f>
        <v>0</v>
      </c>
      <c r="L51" s="118">
        <f>(IF('ИД Свод'!K60='Методика оценки'!$H$249,'Методика оценки'!$E$249,IF('ИД Свод'!K60='Методика оценки'!$H$250,'Методика оценки'!$E$250,'Методика оценки'!$E$249)))*$D$51</f>
        <v>3</v>
      </c>
    </row>
    <row r="52" spans="1:12">
      <c r="A52" s="65"/>
      <c r="B52" s="86" t="str">
        <f>'Методика оценки'!A251</f>
        <v>К4.10.</v>
      </c>
      <c r="C52" s="86" t="str">
        <f>'Методика оценки'!C251</f>
        <v>Наличие противопожарного оборудования</v>
      </c>
      <c r="D52" s="123">
        <f>'Методика оценки'!D251</f>
        <v>0.03</v>
      </c>
      <c r="E52" s="118">
        <f>(IF('ИД Свод'!D61='Методика оценки'!$H$252,'Методика оценки'!$E$252,IF('ИД Свод'!D61='Методика оценки'!$H$253,'Методика оценки'!$E$253,'Методика оценки'!$E$252)))*$D$52</f>
        <v>3</v>
      </c>
      <c r="F52" s="118">
        <f>(IF('ИД Свод'!E61='Методика оценки'!$H$252,'Методика оценки'!$E$252,IF('ИД Свод'!E61='Методика оценки'!$H$253,'Методика оценки'!$E$253,'Методика оценки'!$E$252)))*$D$52</f>
        <v>3</v>
      </c>
      <c r="G52" s="118">
        <f>(IF('ИД Свод'!F61='Методика оценки'!$H$252,'Методика оценки'!$E$252,IF('ИД Свод'!F61='Методика оценки'!$H$253,'Методика оценки'!$E$253,'Методика оценки'!$E$252)))*$D$52</f>
        <v>3</v>
      </c>
      <c r="H52" s="118">
        <f>(IF('ИД Свод'!G61='Методика оценки'!$H$252,'Методика оценки'!$E$252,IF('ИД Свод'!G61='Методика оценки'!$H$253,'Методика оценки'!$E$253,'Методика оценки'!$E$252)))*$D$52</f>
        <v>3</v>
      </c>
      <c r="I52" s="118">
        <f>(IF('ИД Свод'!H61='Методика оценки'!$H$252,'Методика оценки'!$E$252,IF('ИД Свод'!H61='Методика оценки'!$H$253,'Методика оценки'!$E$253,'Методика оценки'!$E$252)))*$D$52</f>
        <v>3</v>
      </c>
      <c r="J52" s="118">
        <f>(IF('ИД Свод'!I61='Методика оценки'!$H$252,'Методика оценки'!$E$252,IF('ИД Свод'!I61='Методика оценки'!$H$253,'Методика оценки'!$E$253,'Методика оценки'!$E$252)))*$D$52</f>
        <v>3</v>
      </c>
      <c r="K52" s="118">
        <f>(IF('ИД Свод'!J61='Методика оценки'!$H$252,'Методика оценки'!$E$252,IF('ИД Свод'!J61='Методика оценки'!$H$253,'Методика оценки'!$E$253,'Методика оценки'!$E$252)))*$D$52</f>
        <v>0</v>
      </c>
      <c r="L52" s="118">
        <f>(IF('ИД Свод'!K61='Методика оценки'!$H$252,'Методика оценки'!$E$252,IF('ИД Свод'!K61='Методика оценки'!$H$253,'Методика оценки'!$E$253,'Методика оценки'!$E$252)))*$D$52</f>
        <v>3</v>
      </c>
    </row>
    <row r="53" spans="1:12">
      <c r="A53" s="65"/>
      <c r="B53" s="86" t="str">
        <f>'Методика оценки'!A254</f>
        <v>К4.11.</v>
      </c>
      <c r="C53" s="86" t="str">
        <f>'Методика оценки'!C254</f>
        <v>Наличие системы видеонаблюдения</v>
      </c>
      <c r="D53" s="123">
        <f>'Методика оценки'!D254</f>
        <v>0.03</v>
      </c>
      <c r="E53" s="118">
        <f>(IF('ИД Свод'!D62='Методика оценки'!$H$255,'Методика оценки'!$E$255,IF('ИД Свод'!D62='Методика оценки'!$H$256,'Методика оценки'!$E$256,'Методика оценки'!$E$255)))*$D$53</f>
        <v>3</v>
      </c>
      <c r="F53" s="118">
        <f>(IF('ИД Свод'!E62='Методика оценки'!$H$255,'Методика оценки'!$E$255,IF('ИД Свод'!E62='Методика оценки'!$H$256,'Методика оценки'!$E$256,'Методика оценки'!$E$255)))*$D$53</f>
        <v>3</v>
      </c>
      <c r="G53" s="118">
        <f>(IF('ИД Свод'!F62='Методика оценки'!$H$255,'Методика оценки'!$E$255,IF('ИД Свод'!F62='Методика оценки'!$H$256,'Методика оценки'!$E$256,'Методика оценки'!$E$255)))*$D$53</f>
        <v>3</v>
      </c>
      <c r="H53" s="118">
        <f>(IF('ИД Свод'!G62='Методика оценки'!$H$255,'Методика оценки'!$E$255,IF('ИД Свод'!G62='Методика оценки'!$H$256,'Методика оценки'!$E$256,'Методика оценки'!$E$255)))*$D$53</f>
        <v>3</v>
      </c>
      <c r="I53" s="118">
        <f>(IF('ИД Свод'!H62='Методика оценки'!$H$255,'Методика оценки'!$E$255,IF('ИД Свод'!H62='Методика оценки'!$H$256,'Методика оценки'!$E$256,'Методика оценки'!$E$255)))*$D$53</f>
        <v>3</v>
      </c>
      <c r="J53" s="118">
        <f>(IF('ИД Свод'!I62='Методика оценки'!$H$255,'Методика оценки'!$E$255,IF('ИД Свод'!I62='Методика оценки'!$H$256,'Методика оценки'!$E$256,'Методика оценки'!$E$255)))*$D$53</f>
        <v>3</v>
      </c>
      <c r="K53" s="118">
        <f>(IF('ИД Свод'!J62='Методика оценки'!$H$255,'Методика оценки'!$E$255,IF('ИД Свод'!J62='Методика оценки'!$H$256,'Методика оценки'!$E$256,'Методика оценки'!$E$255)))*$D$53</f>
        <v>0</v>
      </c>
      <c r="L53" s="118">
        <f>(IF('ИД Свод'!K62='Методика оценки'!$H$255,'Методика оценки'!$E$255,IF('ИД Свод'!K62='Методика оценки'!$H$256,'Методика оценки'!$E$256,'Методика оценки'!$E$255)))*$D$53</f>
        <v>3</v>
      </c>
    </row>
    <row r="54" spans="1:12">
      <c r="A54" s="65"/>
      <c r="B54" s="86" t="str">
        <f>'Методика оценки'!A257</f>
        <v>К4.12.</v>
      </c>
      <c r="C54" s="86" t="str">
        <f>'Методика оценки'!C257</f>
        <v>Количество персональных компьютеров, доступных для использования детьми</v>
      </c>
      <c r="D54" s="123">
        <f>'Методика оценки'!D257</f>
        <v>0.02</v>
      </c>
      <c r="E54" s="179">
        <f>(IF('ИД Свод'!D63&lt;='Методика оценки'!$J$258,'Методика оценки'!$E$258,IF('Методика оценки'!$H$259&lt;='ИД Свод'!D63&lt;='Методика оценки'!$J$259,'Методика оценки'!$E$259,IF('ИД Свод'!D63&gt;='Методика оценки'!$H$260,'Методика оценки'!$E$260,'Методика оценки'!$E$259))))*$D$54</f>
        <v>0</v>
      </c>
      <c r="F54" s="179">
        <f>(IF('ИД Свод'!E63&lt;='Методика оценки'!$J$258,'Методика оценки'!$E$258,IF('Методика оценки'!$H$259&lt;='ИД Свод'!E63&lt;='Методика оценки'!$J$259,'Методика оценки'!$E$259,IF('ИД Свод'!E63&gt;='Методика оценки'!$H$260,'Методика оценки'!$E$260,'Методика оценки'!$E$259))))*$D$54</f>
        <v>0</v>
      </c>
      <c r="G54" s="179">
        <f>(IF('ИД Свод'!F63&lt;='Методика оценки'!$J$258,'Методика оценки'!$E$258,IF('Методика оценки'!$H$259&lt;='ИД Свод'!F63&lt;='Методика оценки'!$J$259,'Методика оценки'!$E$259,IF('ИД Свод'!F63&gt;='Методика оценки'!$H$260,'Методика оценки'!$E$260,'Методика оценки'!$E$259))))*$D$54</f>
        <v>1</v>
      </c>
      <c r="H54" s="179">
        <f>(IF('ИД Свод'!G63&lt;='Методика оценки'!$J$258,'Методика оценки'!$E$258,IF('Методика оценки'!$H$259&lt;='ИД Свод'!G63&lt;='Методика оценки'!$J$259,'Методика оценки'!$E$259,IF('ИД Свод'!G63&gt;='Методика оценки'!$H$260,'Методика оценки'!$E$260,'Методика оценки'!$E$259))))*$D$54</f>
        <v>1</v>
      </c>
      <c r="I54" s="179">
        <f>(IF('ИД Свод'!H63&lt;='Методика оценки'!$J$258,'Методика оценки'!$E$258,IF('Методика оценки'!$H$259&lt;='ИД Свод'!H63&lt;='Методика оценки'!$J$259,'Методика оценки'!$E$259,IF('ИД Свод'!H63&gt;='Методика оценки'!$H$260,'Методика оценки'!$E$260,'Методика оценки'!$E$259))))*$D$54</f>
        <v>0</v>
      </c>
      <c r="J54" s="179">
        <f>(IF('ИД Свод'!I63&lt;='Методика оценки'!$J$258,'Методика оценки'!$E$258,IF('Методика оценки'!$H$259&lt;='ИД Свод'!I63&lt;='Методика оценки'!$J$259,'Методика оценки'!$E$259,IF('ИД Свод'!I63&gt;='Методика оценки'!$H$260,'Методика оценки'!$E$260,'Методика оценки'!$E$259))))*$D$54</f>
        <v>1</v>
      </c>
      <c r="K54" s="179">
        <f>(IF('ИД Свод'!J63&lt;='Методика оценки'!$J$258,'Методика оценки'!$E$258,IF('Методика оценки'!$H$259&lt;='ИД Свод'!J63&lt;='Методика оценки'!$J$259,'Методика оценки'!$E$259,IF('ИД Свод'!J63&gt;='Методика оценки'!$H$260,'Методика оценки'!$E$260,'Методика оценки'!$E$259))))*$D$54</f>
        <v>1</v>
      </c>
      <c r="L54" s="179">
        <f>(IF('ИД Свод'!K63&lt;='Методика оценки'!$J$258,'Методика оценки'!$E$258,IF('Методика оценки'!$H$259&lt;='ИД Свод'!K63&lt;='Методика оценки'!$J$259,'Методика оценки'!$E$259,IF('ИД Свод'!K63&gt;='Методика оценки'!$H$260,'Методика оценки'!$E$260,'Методика оценки'!$E$259))))*$D$54</f>
        <v>0</v>
      </c>
    </row>
    <row r="55" spans="1:12">
      <c r="A55" s="65"/>
      <c r="B55" s="86" t="str">
        <f>'Методика оценки'!A261</f>
        <v>К4.13.</v>
      </c>
      <c r="C55" s="86" t="str">
        <f>'Методика оценки'!C261</f>
        <v>Наличие периметрального ограждения территории ДОО, освещение территории</v>
      </c>
      <c r="D55" s="123">
        <f>'Методика оценки'!D261</f>
        <v>0.03</v>
      </c>
      <c r="E55" s="179">
        <f>(IF('ИД Свод'!D64='Методика оценки'!$H$262,'Методика оценки'!$E$262,IF('ИД Свод'!D64='Методика оценки'!$H$263,'Методика оценки'!$E$263,'Методика оценки'!$E$262)))*$D$55</f>
        <v>3</v>
      </c>
      <c r="F55" s="179">
        <f>(IF('ИД Свод'!E64='Методика оценки'!$H$262,'Методика оценки'!$E$262,IF('ИД Свод'!E64='Методика оценки'!$H$263,'Методика оценки'!$E$263,'Методика оценки'!$E$262)))*$D$55</f>
        <v>3</v>
      </c>
      <c r="G55" s="179">
        <f>(IF('ИД Свод'!F64='Методика оценки'!$H$262,'Методика оценки'!$E$262,IF('ИД Свод'!F64='Методика оценки'!$H$263,'Методика оценки'!$E$263,'Методика оценки'!$E$262)))*$D$55</f>
        <v>3</v>
      </c>
      <c r="H55" s="179">
        <f>(IF('ИД Свод'!G64='Методика оценки'!$H$262,'Методика оценки'!$E$262,IF('ИД Свод'!G64='Методика оценки'!$H$263,'Методика оценки'!$E$263,'Методика оценки'!$E$262)))*$D$55</f>
        <v>3</v>
      </c>
      <c r="I55" s="179">
        <f>(IF('ИД Свод'!H64='Методика оценки'!$H$262,'Методика оценки'!$E$262,IF('ИД Свод'!H64='Методика оценки'!$H$263,'Методика оценки'!$E$263,'Методика оценки'!$E$262)))*$D$55</f>
        <v>0</v>
      </c>
      <c r="J55" s="179">
        <f>(IF('ИД Свод'!I64='Методика оценки'!$H$262,'Методика оценки'!$E$262,IF('ИД Свод'!I64='Методика оценки'!$H$263,'Методика оценки'!$E$263,'Методика оценки'!$E$262)))*$D$55</f>
        <v>3</v>
      </c>
      <c r="K55" s="179">
        <f>(IF('ИД Свод'!J64='Методика оценки'!$H$262,'Методика оценки'!$E$262,IF('ИД Свод'!J64='Методика оценки'!$H$263,'Методика оценки'!$E$263,'Методика оценки'!$E$262)))*$D$55</f>
        <v>0</v>
      </c>
      <c r="L55" s="179">
        <f>(IF('ИД Свод'!K64='Методика оценки'!$H$262,'Методика оценки'!$E$262,IF('ИД Свод'!K64='Методика оценки'!$H$263,'Методика оценки'!$E$263,'Методика оценки'!$E$262)))*$D$55</f>
        <v>3</v>
      </c>
    </row>
    <row r="56" spans="1:12">
      <c r="A56" s="65"/>
      <c r="B56" s="86" t="str">
        <f>'Методика оценки'!A264</f>
        <v>К4.14.</v>
      </c>
      <c r="C56" s="86" t="str">
        <f>'Методика оценки'!C264</f>
        <v>Наличие прогулочной площадки</v>
      </c>
      <c r="D56" s="123">
        <f>'Методика оценки'!D264</f>
        <v>0.03</v>
      </c>
      <c r="E56" s="179">
        <f>(IF('ИД Свод'!D65='Методика оценки'!$H$265,'Методика оценки'!$E$265,IF('ИД Свод'!D65='Методика оценки'!$H$266,'Методика оценки'!$E$266,'Методика оценки'!$E$265)))*$D$56</f>
        <v>3</v>
      </c>
      <c r="F56" s="179">
        <f>(IF('ИД Свод'!E65='Методика оценки'!$H$265,'Методика оценки'!$E$265,IF('ИД Свод'!E65='Методика оценки'!$H$266,'Методика оценки'!$E$266,'Методика оценки'!$E$265)))*$D$56</f>
        <v>3</v>
      </c>
      <c r="G56" s="179">
        <f>(IF('ИД Свод'!F65='Методика оценки'!$H$265,'Методика оценки'!$E$265,IF('ИД Свод'!F65='Методика оценки'!$H$266,'Методика оценки'!$E$266,'Методика оценки'!$E$265)))*$D$56</f>
        <v>3</v>
      </c>
      <c r="H56" s="179">
        <f>(IF('ИД Свод'!G65='Методика оценки'!$H$265,'Методика оценки'!$E$265,IF('ИД Свод'!G65='Методика оценки'!$H$266,'Методика оценки'!$E$266,'Методика оценки'!$E$265)))*$D$56</f>
        <v>3</v>
      </c>
      <c r="I56" s="179">
        <f>(IF('ИД Свод'!H65='Методика оценки'!$H$265,'Методика оценки'!$E$265,IF('ИД Свод'!H65='Методика оценки'!$H$266,'Методика оценки'!$E$266,'Методика оценки'!$E$265)))*$D$56</f>
        <v>3</v>
      </c>
      <c r="J56" s="179">
        <f>(IF('ИД Свод'!I65='Методика оценки'!$H$265,'Методика оценки'!$E$265,IF('ИД Свод'!I65='Методика оценки'!$H$266,'Методика оценки'!$E$266,'Методика оценки'!$E$265)))*$D$56</f>
        <v>3</v>
      </c>
      <c r="K56" s="179">
        <f>(IF('ИД Свод'!J65='Методика оценки'!$H$265,'Методика оценки'!$E$265,IF('ИД Свод'!J65='Методика оценки'!$H$266,'Методика оценки'!$E$266,'Методика оценки'!$E$265)))*$D$56</f>
        <v>0</v>
      </c>
      <c r="L56" s="179">
        <f>(IF('ИД Свод'!K65='Методика оценки'!$H$265,'Методика оценки'!$E$265,IF('ИД Свод'!K65='Методика оценки'!$H$266,'Методика оценки'!$E$266,'Методика оценки'!$E$265)))*$D$56</f>
        <v>3</v>
      </c>
    </row>
    <row r="57" spans="1:12" ht="27.75" customHeight="1">
      <c r="A57" s="65"/>
      <c r="B57" s="86" t="str">
        <f>'Методика оценки'!A267</f>
        <v>К4.15.</v>
      </c>
      <c r="C57" s="86" t="str">
        <f>'Методика оценки'!C267</f>
        <v>Площадь групповой (игровой) комнаты в расчете на одного воспитанника</v>
      </c>
      <c r="D57" s="123">
        <f>'Методика оценки'!D267</f>
        <v>0.06</v>
      </c>
      <c r="E57" s="179">
        <f>IF('ИД Свод'!D9=0,0,(IF(('ИД Свод'!D66/'ИД Свод'!D9)&lt;'Методика оценки'!$H$269,'Методика оценки'!$E$269,IF(('ИД Свод'!D66/'ИД Свод'!D9)&gt;='Методика оценки'!$H$270,'Методика оценки'!$E$270,'Методика оценки'!$E$269)))*$D$57)</f>
        <v>0</v>
      </c>
      <c r="F57" s="179">
        <f>IF('ИД Свод'!E9=0,0,(IF(('ИД Свод'!E66/'ИД Свод'!E9)&lt;'Методика оценки'!$H$269,'Методика оценки'!$E$269,IF(('ИД Свод'!E66/'ИД Свод'!E9)&gt;='Методика оценки'!$H$270,'Методика оценки'!$E$270,'Методика оценки'!$E$269)))*$D$57)</f>
        <v>0</v>
      </c>
      <c r="G57" s="179">
        <f>IF('ИД Свод'!F9=0,0,(IF(('ИД Свод'!F66/'ИД Свод'!F9)&lt;'Методика оценки'!$H$269,'Методика оценки'!$E$269,IF(('ИД Свод'!F66/'ИД Свод'!F9)&gt;='Методика оценки'!$H$270,'Методика оценки'!$E$270,'Методика оценки'!$E$269)))*$D$57)</f>
        <v>0</v>
      </c>
      <c r="H57" s="179">
        <f>IF('ИД Свод'!G9=0,0,(IF(('ИД Свод'!G66/'ИД Свод'!G9)&lt;'Методика оценки'!$H$269,'Методика оценки'!$E$269,IF(('ИД Свод'!G66/'ИД Свод'!G9)&gt;='Методика оценки'!$H$270,'Методика оценки'!$E$270,'Методика оценки'!$E$269)))*$D$57)</f>
        <v>0</v>
      </c>
      <c r="I57" s="179">
        <f>IF('ИД Свод'!H9=0,0,(IF(('ИД Свод'!H66/'ИД Свод'!H9)&lt;'Методика оценки'!$H$269,'Методика оценки'!$E$269,IF(('ИД Свод'!H66/'ИД Свод'!H9)&gt;='Методика оценки'!$H$270,'Методика оценки'!$E$270,'Методика оценки'!$E$269)))*$D$57)</f>
        <v>0</v>
      </c>
      <c r="J57" s="179">
        <f>IF('ИД Свод'!I9=0,0,(IF(('ИД Свод'!I66/'ИД Свод'!I9)&lt;'Методика оценки'!$H$269,'Методика оценки'!$E$269,IF(('ИД Свод'!I66/'ИД Свод'!I9)&gt;='Методика оценки'!$H$270,'Методика оценки'!$E$270,'Методика оценки'!$E$269)))*$D$57)</f>
        <v>0</v>
      </c>
      <c r="K57" s="179">
        <f>IF('ИД Свод'!J9=0,0,(IF(('ИД Свод'!J66/'ИД Свод'!J9)&lt;'Методика оценки'!$H$269,'Методика оценки'!$E$269,IF(('ИД Свод'!J66/'ИД Свод'!J9)&gt;='Методика оценки'!$H$270,'Методика оценки'!$E$270,'Методика оценки'!$E$269)))*$D$57)</f>
        <v>0</v>
      </c>
      <c r="L57" s="179">
        <f>IF('ИД Свод'!K9=0,0,(IF(('ИД Свод'!K66/'ИД Свод'!K9)&lt;'Методика оценки'!$H$269,'Методика оценки'!$E$269,IF(('ИД Свод'!K66/'ИД Свод'!K9)&gt;='Методика оценки'!$H$270,'Методика оценки'!$E$270,'Методика оценки'!$E$269)))*$D$57)</f>
        <v>0</v>
      </c>
    </row>
    <row r="58" spans="1:12" ht="60">
      <c r="A58" s="65"/>
      <c r="B58" s="86" t="str">
        <f>'Методика оценки'!A271</f>
        <v>К4.16.</v>
      </c>
      <c r="C58" s="86" t="str">
        <f>'Методика оценки'!C271</f>
        <v>Площадь дополнительных помещений для занятий с детьми, предназначенных для поочередного использования всеми или несколькими детскими группами (музыкальный зал, физкультурный зал, бассейн, кабинет логопеда и др.), на одного ребёнка</v>
      </c>
      <c r="D58" s="123">
        <f>'Методика оценки'!D271</f>
        <v>0.03</v>
      </c>
      <c r="E58" s="179">
        <f>IF('ИД Свод'!D9=0,0,IF(('ИД Свод'!D67/'ИД Свод'!D9)&gt;='Методика оценки'!$H$273,'Методика оценки'!$E$273,'Методика оценки'!$E$272)*$D$58)</f>
        <v>0</v>
      </c>
      <c r="F58" s="179">
        <f>IF('ИД Свод'!E9=0,0,IF(('ИД Свод'!E67/'ИД Свод'!E9)&gt;='Методика оценки'!$H$273,'Методика оценки'!$E$273,'Методика оценки'!$E$272)*$D$58)</f>
        <v>0</v>
      </c>
      <c r="G58" s="179">
        <f>IF('ИД Свод'!F9=0,0,IF(('ИД Свод'!F67/'ИД Свод'!F9)&gt;='Методика оценки'!$H$273,'Методика оценки'!$E$273,'Методика оценки'!$E$272)*$D$58)</f>
        <v>0</v>
      </c>
      <c r="H58" s="179">
        <f>IF('ИД Свод'!G9=0,0,IF(('ИД Свод'!G67/'ИД Свод'!G9)&gt;='Методика оценки'!$H$273,'Методика оценки'!$E$273,'Методика оценки'!$E$272)*$D$58)</f>
        <v>0</v>
      </c>
      <c r="I58" s="179">
        <f>IF('ИД Свод'!H9=0,0,IF(('ИД Свод'!H67/'ИД Свод'!H9)&gt;='Методика оценки'!$H$273,'Методика оценки'!$E$273,'Методика оценки'!$E$272)*$D$58)</f>
        <v>0</v>
      </c>
      <c r="J58" s="179">
        <f>IF('ИД Свод'!I9=0,0,IF(('ИД Свод'!I67/'ИД Свод'!I9)&gt;='Методика оценки'!$H$273,'Методика оценки'!$E$273,'Методика оценки'!$E$272)*$D$58)</f>
        <v>0</v>
      </c>
      <c r="K58" s="179">
        <f>IF('ИД Свод'!J9=0,0,IF(('ИД Свод'!J67/'ИД Свод'!J9)&gt;='Методика оценки'!$H$273,'Методика оценки'!$E$273,'Методика оценки'!$E$272)*$D$58)</f>
        <v>0</v>
      </c>
      <c r="L58" s="179">
        <f>IF('ИД Свод'!K9=0,0,IF(('ИД Свод'!K67/'ИД Свод'!K9)&gt;='Методика оценки'!$H$273,'Методика оценки'!$E$273,'Методика оценки'!$E$272)*$D$58)</f>
        <v>0</v>
      </c>
    </row>
    <row r="59" spans="1:12">
      <c r="A59" s="65"/>
      <c r="B59" s="86" t="str">
        <f>'Методика оценки'!A274</f>
        <v>К4.17.</v>
      </c>
      <c r="C59" s="86" t="str">
        <f>'Методика оценки'!C274</f>
        <v>Наличие оборудованного физкультурного зала</v>
      </c>
      <c r="D59" s="123">
        <f>'Методика оценки'!D274</f>
        <v>0.04</v>
      </c>
      <c r="E59" s="179">
        <f>(IF('ИД Свод'!D68='Методика оценки'!$H$275,'Методика оценки'!$E$275,IF('ИД Свод'!D68='Методика оценки'!$H$276,'Методика оценки'!$E$276,'Методика оценки'!$E$275)))*$D$59</f>
        <v>0</v>
      </c>
      <c r="F59" s="179">
        <f>(IF('ИД Свод'!E68='Методика оценки'!$H$275,'Методика оценки'!$E$275,IF('ИД Свод'!E68='Методика оценки'!$H$276,'Методика оценки'!$E$276,'Методика оценки'!$E$275)))*$D$59</f>
        <v>0</v>
      </c>
      <c r="G59" s="179">
        <f>(IF('ИД Свод'!F68='Методика оценки'!$H$275,'Методика оценки'!$E$275,IF('ИД Свод'!F68='Методика оценки'!$H$276,'Методика оценки'!$E$276,'Методика оценки'!$E$275)))*$D$59</f>
        <v>0</v>
      </c>
      <c r="H59" s="179">
        <f>(IF('ИД Свод'!G68='Методика оценки'!$H$275,'Методика оценки'!$E$275,IF('ИД Свод'!G68='Методика оценки'!$H$276,'Методика оценки'!$E$276,'Методика оценки'!$E$275)))*$D$59</f>
        <v>0</v>
      </c>
      <c r="I59" s="179">
        <f>(IF('ИД Свод'!H68='Методика оценки'!$H$275,'Методика оценки'!$E$275,IF('ИД Свод'!H68='Методика оценки'!$H$276,'Методика оценки'!$E$276,'Методика оценки'!$E$275)))*$D$59</f>
        <v>0</v>
      </c>
      <c r="J59" s="179">
        <f>(IF('ИД Свод'!I68='Методика оценки'!$H$275,'Методика оценки'!$E$275,IF('ИД Свод'!I68='Методика оценки'!$H$276,'Методика оценки'!$E$276,'Методика оценки'!$E$275)))*$D$59</f>
        <v>0</v>
      </c>
      <c r="K59" s="179">
        <f>(IF('ИД Свод'!J68='Методика оценки'!$H$275,'Методика оценки'!$E$275,IF('ИД Свод'!J68='Методика оценки'!$H$276,'Методика оценки'!$E$276,'Методика оценки'!$E$275)))*$D$59</f>
        <v>0</v>
      </c>
      <c r="L59" s="179">
        <f>(IF('ИД Свод'!K68='Методика оценки'!$H$275,'Методика оценки'!$E$275,IF('ИД Свод'!K68='Методика оценки'!$H$276,'Методика оценки'!$E$276,'Методика оценки'!$E$275)))*$D$59</f>
        <v>0</v>
      </c>
    </row>
    <row r="60" spans="1:12">
      <c r="A60" s="65"/>
      <c r="B60" s="86" t="str">
        <f>'Методика оценки'!A277</f>
        <v>К4.18.</v>
      </c>
      <c r="C60" s="86" t="str">
        <f>'Методика оценки'!C277</f>
        <v>Наличие оборудованного музыкального зала</v>
      </c>
      <c r="D60" s="123">
        <f>'Методика оценки'!D277</f>
        <v>0.04</v>
      </c>
      <c r="E60" s="179">
        <f>(IF('ИД Свод'!D69='Методика оценки'!$H$278,'Методика оценки'!$E$278,IF('ИД Свод'!D69='Методика оценки'!$H$279,'Методика оценки'!$E$279,'Методика оценки'!$E$278)))*$D$60</f>
        <v>0</v>
      </c>
      <c r="F60" s="179">
        <f>(IF('ИД Свод'!E69='Методика оценки'!$H$278,'Методика оценки'!$E$278,IF('ИД Свод'!E69='Методика оценки'!$H$279,'Методика оценки'!$E$279,'Методика оценки'!$E$278)))*$D$60</f>
        <v>0</v>
      </c>
      <c r="G60" s="179">
        <f>(IF('ИД Свод'!F69='Методика оценки'!$H$278,'Методика оценки'!$E$278,IF('ИД Свод'!F69='Методика оценки'!$H$279,'Методика оценки'!$E$279,'Методика оценки'!$E$278)))*$D$60</f>
        <v>0</v>
      </c>
      <c r="H60" s="179">
        <f>(IF('ИД Свод'!G69='Методика оценки'!$H$278,'Методика оценки'!$E$278,IF('ИД Свод'!G69='Методика оценки'!$H$279,'Методика оценки'!$E$279,'Методика оценки'!$E$278)))*$D$60</f>
        <v>0</v>
      </c>
      <c r="I60" s="179">
        <f>(IF('ИД Свод'!H69='Методика оценки'!$H$278,'Методика оценки'!$E$278,IF('ИД Свод'!H69='Методика оценки'!$H$279,'Методика оценки'!$E$279,'Методика оценки'!$E$278)))*$D$60</f>
        <v>0</v>
      </c>
      <c r="J60" s="179">
        <f>(IF('ИД Свод'!I69='Методика оценки'!$H$278,'Методика оценки'!$E$278,IF('ИД Свод'!I69='Методика оценки'!$H$279,'Методика оценки'!$E$279,'Методика оценки'!$E$278)))*$D$60</f>
        <v>0</v>
      </c>
      <c r="K60" s="179">
        <f>(IF('ИД Свод'!J69='Методика оценки'!$H$278,'Методика оценки'!$E$278,IF('ИД Свод'!J69='Методика оценки'!$H$279,'Методика оценки'!$E$279,'Методика оценки'!$E$278)))*$D$60</f>
        <v>0</v>
      </c>
      <c r="L60" s="179">
        <f>(IF('ИД Свод'!K69='Методика оценки'!$H$278,'Методика оценки'!$E$278,IF('ИД Свод'!K69='Методика оценки'!$H$279,'Методика оценки'!$E$279,'Методика оценки'!$E$278)))*$D$60</f>
        <v>0</v>
      </c>
    </row>
    <row r="61" spans="1:12" ht="19.5" customHeight="1">
      <c r="A61" s="65"/>
      <c r="B61" s="86" t="str">
        <f>'Методика оценки'!A280</f>
        <v>К4.19.</v>
      </c>
      <c r="C61" s="86" t="str">
        <f>'Методика оценки'!C280</f>
        <v>Наличие оборудованного крытого бассейна</v>
      </c>
      <c r="D61" s="123">
        <f>'Методика оценки'!D280</f>
        <v>0.03</v>
      </c>
      <c r="E61" s="179">
        <f>(IF('ИД Свод'!D70='Методика оценки'!$H$281,'Методика оценки'!$E$281,IF('ИД Свод'!D70='Методика оценки'!$H$282,'Методика оценки'!$E$282,'Методика оценки'!$E$281)))*$D$61</f>
        <v>0</v>
      </c>
      <c r="F61" s="179">
        <f>(IF('ИД Свод'!E70='Методика оценки'!$H$281,'Методика оценки'!$E$281,IF('ИД Свод'!E70='Методика оценки'!$H$282,'Методика оценки'!$E$282,'Методика оценки'!$E$281)))*$D$61</f>
        <v>0</v>
      </c>
      <c r="G61" s="179">
        <f>(IF('ИД Свод'!F70='Методика оценки'!$H$281,'Методика оценки'!$E$281,IF('ИД Свод'!F70='Методика оценки'!$H$282,'Методика оценки'!$E$282,'Методика оценки'!$E$281)))*$D$61</f>
        <v>0</v>
      </c>
      <c r="H61" s="179">
        <f>(IF('ИД Свод'!G70='Методика оценки'!$H$281,'Методика оценки'!$E$281,IF('ИД Свод'!G70='Методика оценки'!$H$282,'Методика оценки'!$E$282,'Методика оценки'!$E$281)))*$D$61</f>
        <v>0</v>
      </c>
      <c r="I61" s="179">
        <f>(IF('ИД Свод'!H70='Методика оценки'!$H$281,'Методика оценки'!$E$281,IF('ИД Свод'!H70='Методика оценки'!$H$282,'Методика оценки'!$E$282,'Методика оценки'!$E$281)))*$D$61</f>
        <v>0</v>
      </c>
      <c r="J61" s="179">
        <f>(IF('ИД Свод'!I70='Методика оценки'!$H$281,'Методика оценки'!$E$281,IF('ИД Свод'!I70='Методика оценки'!$H$282,'Методика оценки'!$E$282,'Методика оценки'!$E$281)))*$D$61</f>
        <v>0</v>
      </c>
      <c r="K61" s="179">
        <f>(IF('ИД Свод'!J70='Методика оценки'!$H$281,'Методика оценки'!$E$281,IF('ИД Свод'!J70='Методика оценки'!$H$282,'Методика оценки'!$E$282,'Методика оценки'!$E$281)))*$D$61</f>
        <v>0</v>
      </c>
      <c r="L61" s="179">
        <f>(IF('ИД Свод'!K70='Методика оценки'!$H$281,'Методика оценки'!$E$281,IF('ИД Свод'!K70='Методика оценки'!$H$282,'Методика оценки'!$E$282,'Методика оценки'!$E$281)))*$D$61</f>
        <v>0</v>
      </c>
    </row>
    <row r="62" spans="1:12">
      <c r="A62" s="65"/>
      <c r="B62" s="86" t="str">
        <f>'Методика оценки'!A283</f>
        <v>К4.20.</v>
      </c>
      <c r="C62" s="86" t="str">
        <f>'Методика оценки'!C283</f>
        <v>Доля детей, пользующихся услугами бассейна</v>
      </c>
      <c r="D62" s="123">
        <f>'Методика оценки'!D283</f>
        <v>0.03</v>
      </c>
      <c r="E62" s="179">
        <f>IF('ИД Свод'!D9=0,0,(IF((('ИД Свод'!D71/'ИД Свод'!D9)*100)&lt;='Методика оценки'!$J$285,'Методика оценки'!$E$285,IF('Методика оценки'!$H$286&lt;=(('ИД Свод'!D71/'ИД Свод'!D9)*100)&lt;='Методика оценки'!$J$286,'Методика оценки'!$E$286,IF((('ИД Свод'!D71/'ИД Свод'!D9)*100)&gt;='Методика оценки'!$H$287,'Методика оценки'!$E$287,'Методика оценки'!$E$286))))*$D$62)</f>
        <v>0</v>
      </c>
      <c r="F62" s="179">
        <f>IF('ИД Свод'!E9=0,0,(IF((('ИД Свод'!E71/'ИД Свод'!E9)*100)&lt;='Методика оценки'!$J$285,'Методика оценки'!$E$285,IF('Методика оценки'!$H$286&lt;=(('ИД Свод'!E71/'ИД Свод'!E9)*100)&lt;='Методика оценки'!$J$286,'Методика оценки'!$E$286,IF((('ИД Свод'!E71/'ИД Свод'!E9)*100)&gt;='Методика оценки'!$H$287,'Методика оценки'!$E$287,'Методика оценки'!$E$286))))*$D$62)</f>
        <v>0</v>
      </c>
      <c r="G62" s="179">
        <f>IF('ИД Свод'!F9=0,0,(IF((('ИД Свод'!F71/'ИД Свод'!F9)*100)&lt;='Методика оценки'!$J$285,'Методика оценки'!$E$285,IF('Методика оценки'!$H$286&lt;=(('ИД Свод'!F71/'ИД Свод'!F9)*100)&lt;='Методика оценки'!$J$286,'Методика оценки'!$E$286,IF((('ИД Свод'!F71/'ИД Свод'!F9)*100)&gt;='Методика оценки'!$H$287,'Методика оценки'!$E$287,'Методика оценки'!$E$286))))*$D$62)</f>
        <v>0</v>
      </c>
      <c r="H62" s="179">
        <f>IF('ИД Свод'!G9=0,0,(IF((('ИД Свод'!G71/'ИД Свод'!G9)*100)&lt;='Методика оценки'!$J$285,'Методика оценки'!$E$285,IF('Методика оценки'!$H$286&lt;=(('ИД Свод'!G71/'ИД Свод'!G9)*100)&lt;='Методика оценки'!$J$286,'Методика оценки'!$E$286,IF((('ИД Свод'!G71/'ИД Свод'!G9)*100)&gt;='Методика оценки'!$H$287,'Методика оценки'!$E$287,'Методика оценки'!$E$286))))*$D$62)</f>
        <v>0</v>
      </c>
      <c r="I62" s="179">
        <f>IF('ИД Свод'!H9=0,0,(IF((('ИД Свод'!H71/'ИД Свод'!H9)*100)&lt;='Методика оценки'!$J$285,'Методика оценки'!$E$285,IF('Методика оценки'!$H$286&lt;=(('ИД Свод'!H71/'ИД Свод'!H9)*100)&lt;='Методика оценки'!$J$286,'Методика оценки'!$E$286,IF((('ИД Свод'!H71/'ИД Свод'!H9)*100)&gt;='Методика оценки'!$H$287,'Методика оценки'!$E$287,'Методика оценки'!$E$286))))*$D$62)</f>
        <v>0</v>
      </c>
      <c r="J62" s="179">
        <f>IF('ИД Свод'!I9=0,0,(IF((('ИД Свод'!I71/'ИД Свод'!I9)*100)&lt;='Методика оценки'!$J$285,'Методика оценки'!$E$285,IF('Методика оценки'!$H$286&lt;=(('ИД Свод'!I71/'ИД Свод'!I9)*100)&lt;='Методика оценки'!$J$286,'Методика оценки'!$E$286,IF((('ИД Свод'!I71/'ИД Свод'!I9)*100)&gt;='Методика оценки'!$H$287,'Методика оценки'!$E$287,'Методика оценки'!$E$286))))*$D$62)</f>
        <v>0</v>
      </c>
      <c r="K62" s="179">
        <f>IF('ИД Свод'!J9=0,0,(IF((('ИД Свод'!J71/'ИД Свод'!J9)*100)&lt;='Методика оценки'!$J$285,'Методика оценки'!$E$285,IF('Методика оценки'!$H$286&lt;=(('ИД Свод'!J71/'ИД Свод'!J9)*100)&lt;='Методика оценки'!$J$286,'Методика оценки'!$E$286,IF((('ИД Свод'!J71/'ИД Свод'!J9)*100)&gt;='Методика оценки'!$H$287,'Методика оценки'!$E$287,'Методика оценки'!$E$286))))*$D$62)</f>
        <v>0</v>
      </c>
      <c r="L62" s="179">
        <f>IF('ИД Свод'!K9=0,0,(IF((('ИД Свод'!K71/'ИД Свод'!K9)*100)&lt;='Методика оценки'!$J$285,'Методика оценки'!$E$285,IF('Методика оценки'!$H$286&lt;=(('ИД Свод'!K71/'ИД Свод'!K9)*100)&lt;='Методика оценки'!$J$286,'Методика оценки'!$E$286,IF((('ИД Свод'!K71/'ИД Свод'!K9)*100)&gt;='Методика оценки'!$H$287,'Методика оценки'!$E$287,'Методика оценки'!$E$286))))*$D$62)</f>
        <v>0</v>
      </c>
    </row>
    <row r="63" spans="1:12">
      <c r="A63" s="65"/>
      <c r="B63" s="86" t="str">
        <f>'Методика оценки'!A288</f>
        <v>К4.21.</v>
      </c>
      <c r="C63" s="86" t="str">
        <f>'Методика оценки'!C288</f>
        <v>Наличие оборудованного медицинского кабинета</v>
      </c>
      <c r="D63" s="123">
        <f>'Методика оценки'!D288</f>
        <v>0.03</v>
      </c>
      <c r="E63" s="179">
        <f>(IF('ИД Свод'!D72='Методика оценки'!$H$289,'Методика оценки'!$E$289,IF('ИД Свод'!D72='Методика оценки'!$H$290,'Методика оценки'!$E$290,'Методика оценки'!$E$289)))*$D$63</f>
        <v>3</v>
      </c>
      <c r="F63" s="179">
        <f>(IF('ИД Свод'!E72='Методика оценки'!$H$289,'Методика оценки'!$E$289,IF('ИД Свод'!E72='Методика оценки'!$H$290,'Методика оценки'!$E$290,'Методика оценки'!$E$289)))*$D$63</f>
        <v>3</v>
      </c>
      <c r="G63" s="179">
        <f>(IF('ИД Свод'!F72='Методика оценки'!$H$289,'Методика оценки'!$E$289,IF('ИД Свод'!F72='Методика оценки'!$H$290,'Методика оценки'!$E$290,'Методика оценки'!$E$289)))*$D$63</f>
        <v>3</v>
      </c>
      <c r="H63" s="179">
        <f>(IF('ИД Свод'!G72='Методика оценки'!$H$289,'Методика оценки'!$E$289,IF('ИД Свод'!G72='Методика оценки'!$H$290,'Методика оценки'!$E$290,'Методика оценки'!$E$289)))*$D$63</f>
        <v>3</v>
      </c>
      <c r="I63" s="179">
        <f>(IF('ИД Свод'!H72='Методика оценки'!$H$289,'Методика оценки'!$E$289,IF('ИД Свод'!H72='Методика оценки'!$H$290,'Методика оценки'!$E$290,'Методика оценки'!$E$289)))*$D$63</f>
        <v>3</v>
      </c>
      <c r="J63" s="179">
        <f>(IF('ИД Свод'!I72='Методика оценки'!$H$289,'Методика оценки'!$E$289,IF('ИД Свод'!I72='Методика оценки'!$H$290,'Методика оценки'!$E$290,'Методика оценки'!$E$289)))*$D$63</f>
        <v>3</v>
      </c>
      <c r="K63" s="179">
        <f>(IF('ИД Свод'!J72='Методика оценки'!$H$289,'Методика оценки'!$E$289,IF('ИД Свод'!J72='Методика оценки'!$H$290,'Методика оценки'!$E$290,'Методика оценки'!$E$289)))*$D$63</f>
        <v>0</v>
      </c>
      <c r="L63" s="179">
        <f>(IF('ИД Свод'!K72='Методика оценки'!$H$289,'Методика оценки'!$E$289,IF('ИД Свод'!K72='Методика оценки'!$H$290,'Методика оценки'!$E$290,'Методика оценки'!$E$289)))*$D$63</f>
        <v>3</v>
      </c>
    </row>
    <row r="64" spans="1:12">
      <c r="A64" s="65"/>
      <c r="B64" s="86" t="str">
        <f>'Методика оценки'!A291</f>
        <v>К4.22.</v>
      </c>
      <c r="C64" s="86" t="str">
        <f>'Методика оценки'!C291</f>
        <v>Наличие оборудованного процедурного кабинета</v>
      </c>
      <c r="D64" s="123">
        <f>'Методика оценки'!D291</f>
        <v>0.03</v>
      </c>
      <c r="E64" s="179">
        <f>(IF('ИД Свод'!D73='Методика оценки'!$H$292,'Методика оценки'!$E$292,IF('ИД Свод'!D73='Методика оценки'!$H$293,'Методика оценки'!$E$293,'Методика оценки'!$E$292)))*$D$64</f>
        <v>0</v>
      </c>
      <c r="F64" s="179">
        <f>(IF('ИД Свод'!E73='Методика оценки'!$H$292,'Методика оценки'!$E$292,IF('ИД Свод'!E73='Методика оценки'!$H$293,'Методика оценки'!$E$293,'Методика оценки'!$E$292)))*$D$64</f>
        <v>0</v>
      </c>
      <c r="G64" s="179">
        <f>(IF('ИД Свод'!F73='Методика оценки'!$H$292,'Методика оценки'!$E$292,IF('ИД Свод'!F73='Методика оценки'!$H$293,'Методика оценки'!$E$293,'Методика оценки'!$E$292)))*$D$64</f>
        <v>0</v>
      </c>
      <c r="H64" s="179">
        <f>(IF('ИД Свод'!G73='Методика оценки'!$H$292,'Методика оценки'!$E$292,IF('ИД Свод'!G73='Методика оценки'!$H$293,'Методика оценки'!$E$293,'Методика оценки'!$E$292)))*$D$64</f>
        <v>0</v>
      </c>
      <c r="I64" s="179">
        <f>(IF('ИД Свод'!H73='Методика оценки'!$H$292,'Методика оценки'!$E$292,IF('ИД Свод'!H73='Методика оценки'!$H$293,'Методика оценки'!$E$293,'Методика оценки'!$E$292)))*$D$64</f>
        <v>0</v>
      </c>
      <c r="J64" s="179">
        <f>(IF('ИД Свод'!I73='Методика оценки'!$H$292,'Методика оценки'!$E$292,IF('ИД Свод'!I73='Методика оценки'!$H$293,'Методика оценки'!$E$293,'Методика оценки'!$E$292)))*$D$64</f>
        <v>0</v>
      </c>
      <c r="K64" s="179">
        <f>(IF('ИД Свод'!J73='Методика оценки'!$H$292,'Методика оценки'!$E$292,IF('ИД Свод'!J73='Методика оценки'!$H$293,'Методика оценки'!$E$293,'Методика оценки'!$E$292)))*$D$64</f>
        <v>0</v>
      </c>
      <c r="L64" s="179">
        <f>(IF('ИД Свод'!K73='Методика оценки'!$H$292,'Методика оценки'!$E$292,IF('ИД Свод'!K73='Методика оценки'!$H$293,'Методика оценки'!$E$293,'Методика оценки'!$E$292)))*$D$64</f>
        <v>3</v>
      </c>
    </row>
    <row r="65" spans="1:12" ht="18.75" customHeight="1">
      <c r="A65" s="65"/>
      <c r="B65" s="86" t="str">
        <f>'Методика оценки'!A294</f>
        <v>К4.23.</v>
      </c>
      <c r="C65" s="86" t="str">
        <f>'Методика оценки'!C294</f>
        <v>Наличие оборудованного изолятора</v>
      </c>
      <c r="D65" s="123">
        <f>'Методика оценки'!D294</f>
        <v>0.03</v>
      </c>
      <c r="E65" s="179">
        <f>(IF('ИД Свод'!D74='Методика оценки'!$H$295,'Методика оценки'!$E$295,IF('ИД Свод'!D74='Методика оценки'!$H$296,'Методика оценки'!$E$296,'Методика оценки'!$E$295)))*$D$65</f>
        <v>0</v>
      </c>
      <c r="F65" s="179">
        <f>(IF('ИД Свод'!E74='Методика оценки'!$H$295,'Методика оценки'!$E$295,IF('ИД Свод'!E74='Методика оценки'!$H$296,'Методика оценки'!$E$296,'Методика оценки'!$E$295)))*$D$65</f>
        <v>0</v>
      </c>
      <c r="G65" s="179">
        <f>(IF('ИД Свод'!F74='Методика оценки'!$H$295,'Методика оценки'!$E$295,IF('ИД Свод'!F74='Методика оценки'!$H$296,'Методика оценки'!$E$296,'Методика оценки'!$E$295)))*$D$65</f>
        <v>0</v>
      </c>
      <c r="H65" s="179">
        <f>(IF('ИД Свод'!G74='Методика оценки'!$H$295,'Методика оценки'!$E$295,IF('ИД Свод'!G74='Методика оценки'!$H$296,'Методика оценки'!$E$296,'Методика оценки'!$E$295)))*$D$65</f>
        <v>0</v>
      </c>
      <c r="I65" s="179">
        <f>(IF('ИД Свод'!H74='Методика оценки'!$H$295,'Методика оценки'!$E$295,IF('ИД Свод'!H74='Методика оценки'!$H$296,'Методика оценки'!$E$296,'Методика оценки'!$E$295)))*$D$65</f>
        <v>0</v>
      </c>
      <c r="J65" s="179">
        <f>(IF('ИД Свод'!I74='Методика оценки'!$H$295,'Методика оценки'!$E$295,IF('ИД Свод'!I74='Методика оценки'!$H$296,'Методика оценки'!$E$296,'Методика оценки'!$E$295)))*$D$65</f>
        <v>0</v>
      </c>
      <c r="K65" s="179">
        <f>(IF('ИД Свод'!J74='Методика оценки'!$H$295,'Методика оценки'!$E$295,IF('ИД Свод'!J74='Методика оценки'!$H$296,'Методика оценки'!$E$296,'Методика оценки'!$E$295)))*$D$65</f>
        <v>0</v>
      </c>
      <c r="L65" s="179">
        <f>(IF('ИД Свод'!K74='Методика оценки'!$H$295,'Методика оценки'!$E$295,IF('ИД Свод'!K74='Методика оценки'!$H$296,'Методика оценки'!$E$296,'Методика оценки'!$E$295)))*$D$65</f>
        <v>3</v>
      </c>
    </row>
    <row r="66" spans="1:12">
      <c r="A66" s="65"/>
      <c r="B66" s="86" t="str">
        <f>'Методика оценки'!A297</f>
        <v>К4.24.</v>
      </c>
      <c r="C66" s="86" t="str">
        <f>'Методика оценки'!C297</f>
        <v>Наличие специального оборудованного кабинета педагога-психолога</v>
      </c>
      <c r="D66" s="123">
        <f>'Методика оценки'!D297</f>
        <v>0.03</v>
      </c>
      <c r="E66" s="118">
        <f>(IF('ИД Свод'!D75='Методика оценки'!$H$298,'Методика оценки'!$E$298,IF('ИД Свод'!D75='Методика оценки'!$H$299,'Методика оценки'!$E$299,'Методика оценки'!$E$298)))*$D$66</f>
        <v>0</v>
      </c>
      <c r="F66" s="118">
        <f>(IF('ИД Свод'!E75='Методика оценки'!$H$298,'Методика оценки'!$E$298,IF('ИД Свод'!E75='Методика оценки'!$H$299,'Методика оценки'!$E$299,'Методика оценки'!$E$298)))*$D$66</f>
        <v>0</v>
      </c>
      <c r="G66" s="118">
        <f>(IF('ИД Свод'!F75='Методика оценки'!$H$298,'Методика оценки'!$E$298,IF('ИД Свод'!F75='Методика оценки'!$H$299,'Методика оценки'!$E$299,'Методика оценки'!$E$298)))*$D$66</f>
        <v>0</v>
      </c>
      <c r="H66" s="118">
        <f>(IF('ИД Свод'!G75='Методика оценки'!$H$298,'Методика оценки'!$E$298,IF('ИД Свод'!G75='Методика оценки'!$H$299,'Методика оценки'!$E$299,'Методика оценки'!$E$298)))*$D$66</f>
        <v>0</v>
      </c>
      <c r="I66" s="118">
        <f>(IF('ИД Свод'!H75='Методика оценки'!$H$298,'Методика оценки'!$E$298,IF('ИД Свод'!H75='Методика оценки'!$H$299,'Методика оценки'!$E$299,'Методика оценки'!$E$298)))*$D$66</f>
        <v>0</v>
      </c>
      <c r="J66" s="118">
        <f>(IF('ИД Свод'!I75='Методика оценки'!$H$298,'Методика оценки'!$E$298,IF('ИД Свод'!I75='Методика оценки'!$H$299,'Методика оценки'!$E$299,'Методика оценки'!$E$298)))*$D$66</f>
        <v>0</v>
      </c>
      <c r="K66" s="118">
        <f>(IF('ИД Свод'!J75='Методика оценки'!$H$298,'Методика оценки'!$E$298,IF('ИД Свод'!J75='Методика оценки'!$H$299,'Методика оценки'!$E$299,'Методика оценки'!$E$298)))*$D$66</f>
        <v>0</v>
      </c>
      <c r="L66" s="118">
        <f>(IF('ИД Свод'!K75='Методика оценки'!$H$298,'Методика оценки'!$E$298,IF('ИД Свод'!K75='Методика оценки'!$H$299,'Методика оценки'!$E$299,'Методика оценки'!$E$298)))*$D$66</f>
        <v>0</v>
      </c>
    </row>
    <row r="67" spans="1:12">
      <c r="A67" s="65"/>
      <c r="B67" s="86" t="str">
        <f>'Методика оценки'!A300</f>
        <v>К4.25.</v>
      </c>
      <c r="C67" s="86" t="str">
        <f>'Методика оценки'!C300</f>
        <v>Наличие специального оборудованного кабинета учителя-логопеда</v>
      </c>
      <c r="D67" s="123">
        <f>'Методика оценки'!D300</f>
        <v>0.03</v>
      </c>
      <c r="E67" s="118">
        <f>(IF('ИД Свод'!D76='Методика оценки'!$H$301,'Методика оценки'!$E$301,IF('ИД Свод'!D76='Методика оценки'!$H$302,'Методика оценки'!$E$302,'Методика оценки'!$E$301)))*$D$67</f>
        <v>0</v>
      </c>
      <c r="F67" s="118">
        <f>(IF('ИД Свод'!E76='Методика оценки'!$H$301,'Методика оценки'!$E$301,IF('ИД Свод'!E76='Методика оценки'!$H$302,'Методика оценки'!$E$302,'Методика оценки'!$E$301)))*$D$67</f>
        <v>0</v>
      </c>
      <c r="G67" s="118">
        <f>(IF('ИД Свод'!F76='Методика оценки'!$H$301,'Методика оценки'!$E$301,IF('ИД Свод'!F76='Методика оценки'!$H$302,'Методика оценки'!$E$302,'Методика оценки'!$E$301)))*$D$67</f>
        <v>0</v>
      </c>
      <c r="H67" s="118">
        <f>(IF('ИД Свод'!G76='Методика оценки'!$H$301,'Методика оценки'!$E$301,IF('ИД Свод'!G76='Методика оценки'!$H$302,'Методика оценки'!$E$302,'Методика оценки'!$E$301)))*$D$67</f>
        <v>0</v>
      </c>
      <c r="I67" s="118">
        <f>(IF('ИД Свод'!H76='Методика оценки'!$H$301,'Методика оценки'!$E$301,IF('ИД Свод'!H76='Методика оценки'!$H$302,'Методика оценки'!$E$302,'Методика оценки'!$E$301)))*$D$67</f>
        <v>0</v>
      </c>
      <c r="J67" s="118">
        <f>(IF('ИД Свод'!I76='Методика оценки'!$H$301,'Методика оценки'!$E$301,IF('ИД Свод'!I76='Методика оценки'!$H$302,'Методика оценки'!$E$302,'Методика оценки'!$E$301)))*$D$67</f>
        <v>0</v>
      </c>
      <c r="K67" s="118">
        <f>(IF('ИД Свод'!J76='Методика оценки'!$H$301,'Методика оценки'!$E$301,IF('ИД Свод'!J76='Методика оценки'!$H$302,'Методика оценки'!$E$302,'Методика оценки'!$E$301)))*$D$67</f>
        <v>0</v>
      </c>
      <c r="L67" s="118">
        <f>(IF('ИД Свод'!K76='Методика оценки'!$H$301,'Методика оценки'!$E$301,IF('ИД Свод'!K76='Методика оценки'!$H$302,'Методика оценки'!$E$302,'Методика оценки'!$E$301)))*$D$67</f>
        <v>0</v>
      </c>
    </row>
    <row r="68" spans="1:12" ht="30">
      <c r="A68" s="65"/>
      <c r="B68" s="86" t="str">
        <f>'Методика оценки'!A307</f>
        <v>К4.26.</v>
      </c>
      <c r="C68" s="86" t="str">
        <f>'Методика оценки'!C307</f>
        <v>Оценка обеспеченности ДОО игрушками, указанная в Акте проверки готовности ДОО к 2014-2015 учебному году</v>
      </c>
      <c r="D68" s="123">
        <f>'Методика оценки'!D307</f>
        <v>0.06</v>
      </c>
      <c r="E68" s="118">
        <f>(IF('ИД Свод'!D77='Методика оценки'!$H$308,'Методика оценки'!$E$308,IF('ИД Свод'!D77='Методика оценки'!$H$309,'Методика оценки'!$E$309,IF('ИД Свод'!D77='Методика оценки'!$H$310,'Методика оценки'!$E$310,IF('ИД Свод'!D77='Методика оценки'!$H$311,'Методика оценки'!$E$311,'Методика оценки'!$C$310)))))*$D$68</f>
        <v>4.5</v>
      </c>
      <c r="F68" s="118">
        <f>(IF('ИД Свод'!E77='Методика оценки'!$H$308,'Методика оценки'!$E$308,IF('ИД Свод'!E77='Методика оценки'!$H$309,'Методика оценки'!$E$309,IF('ИД Свод'!E77='Методика оценки'!$H$310,'Методика оценки'!$E$310,IF('ИД Свод'!E77='Методика оценки'!$H$311,'Методика оценки'!$E$311,'Методика оценки'!$C$310)))))*$D$68</f>
        <v>4.5</v>
      </c>
      <c r="G68" s="118">
        <f>(IF('ИД Свод'!F77='Методика оценки'!$H$308,'Методика оценки'!$E$308,IF('ИД Свод'!F77='Методика оценки'!$H$309,'Методика оценки'!$E$309,IF('ИД Свод'!F77='Методика оценки'!$H$310,'Методика оценки'!$E$310,IF('ИД Свод'!F77='Методика оценки'!$H$311,'Методика оценки'!$E$311,'Методика оценки'!$C$310)))))*$D$68</f>
        <v>4.5</v>
      </c>
      <c r="H68" s="118">
        <f>(IF('ИД Свод'!G77='Методика оценки'!$H$308,'Методика оценки'!$E$308,IF('ИД Свод'!G77='Методика оценки'!$H$309,'Методика оценки'!$E$309,IF('ИД Свод'!G77='Методика оценки'!$H$310,'Методика оценки'!$E$310,IF('ИД Свод'!G77='Методика оценки'!$H$311,'Методика оценки'!$E$311,'Методика оценки'!$C$310)))))*$D$68</f>
        <v>0</v>
      </c>
      <c r="I68" s="118">
        <f>(IF('ИД Свод'!H77='Методика оценки'!$H$308,'Методика оценки'!$E$308,IF('ИД Свод'!H77='Методика оценки'!$H$309,'Методика оценки'!$E$309,IF('ИД Свод'!H77='Методика оценки'!$H$310,'Методика оценки'!$E$310,IF('ИД Свод'!H77='Методика оценки'!$H$311,'Методика оценки'!$E$311,'Методика оценки'!$C$310)))))*$D$68</f>
        <v>4.5</v>
      </c>
      <c r="J68" s="118">
        <f>(IF('ИД Свод'!I77='Методика оценки'!$H$308,'Методика оценки'!$E$308,IF('ИД Свод'!I77='Методика оценки'!$H$309,'Методика оценки'!$E$309,IF('ИД Свод'!I77='Методика оценки'!$H$310,'Методика оценки'!$E$310,IF('ИД Свод'!I77='Методика оценки'!$H$311,'Методика оценки'!$E$311,'Методика оценки'!$C$310)))))*$D$68</f>
        <v>4.5</v>
      </c>
      <c r="K68" s="118">
        <f>(IF('ИД Свод'!J77='Методика оценки'!$H$308,'Методика оценки'!$E$308,IF('ИД Свод'!J77='Методика оценки'!$H$309,'Методика оценки'!$E$309,IF('ИД Свод'!J77='Методика оценки'!$H$310,'Методика оценки'!$E$310,IF('ИД Свод'!J77='Методика оценки'!$H$311,'Методика оценки'!$E$311,'Методика оценки'!$C$310)))))*$D$68</f>
        <v>4.5</v>
      </c>
      <c r="L68" s="118">
        <f>(IF('ИД Свод'!K77='Методика оценки'!$H$308,'Методика оценки'!$E$308,IF('ИД Свод'!K77='Методика оценки'!$H$309,'Методика оценки'!$E$309,IF('ИД Свод'!K77='Методика оценки'!$H$310,'Методика оценки'!$E$310,IF('ИД Свод'!K77='Методика оценки'!$H$311,'Методика оценки'!$E$311,'Методика оценки'!$C$310)))))*$D$68</f>
        <v>4.5</v>
      </c>
    </row>
    <row r="69" spans="1:12" ht="30">
      <c r="A69" s="65"/>
      <c r="B69" s="86" t="str">
        <f>'Методика оценки'!A312</f>
        <v>К4.27.</v>
      </c>
      <c r="C69" s="86" t="str">
        <f>'Методика оценки'!C312</f>
        <v>Оценка обеспеченности ДОО игрушками и дидактическими материалами, указанная в Акте проверки готовности ДОО к 2014-2015 учебному году</v>
      </c>
      <c r="D69" s="123">
        <f>'Методика оценки'!D312</f>
        <v>0.06</v>
      </c>
      <c r="E69" s="118">
        <f>(IF('ИД Свод'!D78='Методика оценки'!$H$313,'Методика оценки'!$E$313,IF('ИД Свод'!D78='Методика оценки'!$H$314,'Методика оценки'!$E$314,IF('ИД Свод'!D78='Методика оценки'!$H$315,'Методика оценки'!$E$315,IF('ИД Свод'!D78='Методика оценки'!$H$316,'Методика оценки'!$E$316,'Методика оценки'!$C$315)))))*$D$69</f>
        <v>4.5</v>
      </c>
      <c r="F69" s="118">
        <f>(IF('ИД Свод'!E78='Методика оценки'!$H$313,'Методика оценки'!$E$313,IF('ИД Свод'!E78='Методика оценки'!$H$314,'Методика оценки'!$E$314,IF('ИД Свод'!E78='Методика оценки'!$H$315,'Методика оценки'!$E$315,IF('ИД Свод'!E78='Методика оценки'!$H$316,'Методика оценки'!$E$316,'Методика оценки'!$C$315)))))*$D$69</f>
        <v>4.5</v>
      </c>
      <c r="G69" s="118">
        <f>(IF('ИД Свод'!F78='Методика оценки'!$H$313,'Методика оценки'!$E$313,IF('ИД Свод'!F78='Методика оценки'!$H$314,'Методика оценки'!$E$314,IF('ИД Свод'!F78='Методика оценки'!$H$315,'Методика оценки'!$E$315,IF('ИД Свод'!F78='Методика оценки'!$H$316,'Методика оценки'!$E$316,'Методика оценки'!$C$315)))))*$D$69</f>
        <v>4.5</v>
      </c>
      <c r="H69" s="118">
        <f>(IF('ИД Свод'!G78='Методика оценки'!$H$313,'Методика оценки'!$E$313,IF('ИД Свод'!G78='Методика оценки'!$H$314,'Методика оценки'!$E$314,IF('ИД Свод'!G78='Методика оценки'!$H$315,'Методика оценки'!$E$315,IF('ИД Свод'!G78='Методика оценки'!$H$316,'Методика оценки'!$E$316,'Методика оценки'!$C$315)))))*$D$69</f>
        <v>0</v>
      </c>
      <c r="I69" s="118">
        <f>(IF('ИД Свод'!H78='Методика оценки'!$H$313,'Методика оценки'!$E$313,IF('ИД Свод'!H78='Методика оценки'!$H$314,'Методика оценки'!$E$314,IF('ИД Свод'!H78='Методика оценки'!$H$315,'Методика оценки'!$E$315,IF('ИД Свод'!H78='Методика оценки'!$H$316,'Методика оценки'!$E$316,'Методика оценки'!$C$315)))))*$D$69</f>
        <v>4.5</v>
      </c>
      <c r="J69" s="118">
        <f>(IF('ИД Свод'!I78='Методика оценки'!$H$313,'Методика оценки'!$E$313,IF('ИД Свод'!I78='Методика оценки'!$H$314,'Методика оценки'!$E$314,IF('ИД Свод'!I78='Методика оценки'!$H$315,'Методика оценки'!$E$315,IF('ИД Свод'!I78='Методика оценки'!$H$316,'Методика оценки'!$E$316,'Методика оценки'!$C$315)))))*$D$69</f>
        <v>4.5</v>
      </c>
      <c r="K69" s="118">
        <f>(IF('ИД Свод'!J78='Методика оценки'!$H$313,'Методика оценки'!$E$313,IF('ИД Свод'!J78='Методика оценки'!$H$314,'Методика оценки'!$E$314,IF('ИД Свод'!J78='Методика оценки'!$H$315,'Методика оценки'!$E$315,IF('ИД Свод'!J78='Методика оценки'!$H$316,'Методика оценки'!$E$316,'Методика оценки'!$C$315)))))*$D$69</f>
        <v>4.5</v>
      </c>
      <c r="L69" s="118">
        <f>(IF('ИД Свод'!K78='Методика оценки'!$H$313,'Методика оценки'!$E$313,IF('ИД Свод'!K78='Методика оценки'!$H$314,'Методика оценки'!$E$314,IF('ИД Свод'!K78='Методика оценки'!$H$315,'Методика оценки'!$E$315,IF('ИД Свод'!K78='Методика оценки'!$H$316,'Методика оценки'!$E$316,'Методика оценки'!$C$315)))))*$D$69</f>
        <v>4.5</v>
      </c>
    </row>
    <row r="70" spans="1:12" ht="30">
      <c r="A70" s="65"/>
      <c r="B70" s="86" t="str">
        <f>'Методика оценки'!A317</f>
        <v>К4.28.</v>
      </c>
      <c r="C70" s="86" t="str">
        <f>'Методика оценки'!C317</f>
        <v>Оценка состояния пищеблока, указанная в Акте проверки готовности ДОО к 2014-2015 учебному году</v>
      </c>
      <c r="D70" s="123">
        <f>'Методика оценки'!D317</f>
        <v>0.06</v>
      </c>
      <c r="E70" s="118">
        <f>(IF('ИД Свод'!D79='Методика оценки'!$H$318,'Методика оценки'!$E$318,IF('ИД Свод'!D79='Методика оценки'!$H$319,'Методика оценки'!$E$319,IF('ИД Свод'!D79='Методика оценки'!$H$320,'Методика оценки'!$E$320,IF('ИД Свод'!D79='Методика оценки'!$H$321,'Методика оценки'!$E$321,'Методика оценки'!$C$320)))))*$D$70</f>
        <v>3</v>
      </c>
      <c r="F70" s="118">
        <f>(IF('ИД Свод'!E79='Методика оценки'!$H$318,'Методика оценки'!$E$318,IF('ИД Свод'!E79='Методика оценки'!$H$319,'Методика оценки'!$E$319,IF('ИД Свод'!E79='Методика оценки'!$H$320,'Методика оценки'!$E$320,IF('ИД Свод'!E79='Методика оценки'!$H$321,'Методика оценки'!$E$321,'Методика оценки'!$C$320)))))*$D$70</f>
        <v>3</v>
      </c>
      <c r="G70" s="118">
        <f>(IF('ИД Свод'!F79='Методика оценки'!$H$318,'Методика оценки'!$E$318,IF('ИД Свод'!F79='Методика оценки'!$H$319,'Методика оценки'!$E$319,IF('ИД Свод'!F79='Методика оценки'!$H$320,'Методика оценки'!$E$320,IF('ИД Свод'!F79='Методика оценки'!$H$321,'Методика оценки'!$E$321,'Методика оценки'!$C$320)))))*$D$70</f>
        <v>3</v>
      </c>
      <c r="H70" s="118">
        <f>(IF('ИД Свод'!G79='Методика оценки'!$H$318,'Методика оценки'!$E$318,IF('ИД Свод'!G79='Методика оценки'!$H$319,'Методика оценки'!$E$319,IF('ИД Свод'!G79='Методика оценки'!$H$320,'Методика оценки'!$E$320,IF('ИД Свод'!G79='Методика оценки'!$H$321,'Методика оценки'!$E$321,'Методика оценки'!$C$320)))))*$D$70</f>
        <v>4.5</v>
      </c>
      <c r="I70" s="118">
        <f>(IF('ИД Свод'!H79='Методика оценки'!$H$318,'Методика оценки'!$E$318,IF('ИД Свод'!H79='Методика оценки'!$H$319,'Методика оценки'!$E$319,IF('ИД Свод'!H79='Методика оценки'!$H$320,'Методика оценки'!$E$320,IF('ИД Свод'!H79='Методика оценки'!$H$321,'Методика оценки'!$E$321,'Методика оценки'!$C$320)))))*$D$70</f>
        <v>3</v>
      </c>
      <c r="J70" s="118">
        <f>(IF('ИД Свод'!I79='Методика оценки'!$H$318,'Методика оценки'!$E$318,IF('ИД Свод'!I79='Методика оценки'!$H$319,'Методика оценки'!$E$319,IF('ИД Свод'!I79='Методика оценки'!$H$320,'Методика оценки'!$E$320,IF('ИД Свод'!I79='Методика оценки'!$H$321,'Методика оценки'!$E$321,'Методика оценки'!$C$320)))))*$D$70</f>
        <v>4.5</v>
      </c>
      <c r="K70" s="118">
        <f>(IF('ИД Свод'!J79='Методика оценки'!$H$318,'Методика оценки'!$E$318,IF('ИД Свод'!J79='Методика оценки'!$H$319,'Методика оценки'!$E$319,IF('ИД Свод'!J79='Методика оценки'!$H$320,'Методика оценки'!$E$320,IF('ИД Свод'!J79='Методика оценки'!$H$321,'Методика оценки'!$E$321,'Методика оценки'!$C$320)))))*$D$70</f>
        <v>3</v>
      </c>
      <c r="L70" s="118">
        <f>(IF('ИД Свод'!K79='Методика оценки'!$H$318,'Методика оценки'!$E$318,IF('ИД Свод'!K79='Методика оценки'!$H$319,'Методика оценки'!$E$319,IF('ИД Свод'!K79='Методика оценки'!$H$320,'Методика оценки'!$E$320,IF('ИД Свод'!K79='Методика оценки'!$H$321,'Методика оценки'!$E$321,'Методика оценки'!$C$320)))))*$D$70</f>
        <v>4.5</v>
      </c>
    </row>
    <row r="71" spans="1:12">
      <c r="A71" s="64"/>
      <c r="B71" s="106" t="str">
        <f>'Методика оценки'!A322</f>
        <v>К5</v>
      </c>
      <c r="C71" s="106" t="str">
        <f>'Методика оценки'!B322</f>
        <v>Группа критериев 5. Обеспеченность финансовыми ресурсами</v>
      </c>
      <c r="D71" s="122">
        <f>'Методика оценки'!D322</f>
        <v>0.05</v>
      </c>
      <c r="E71" s="178">
        <f t="shared" ref="E71:L71" si="5">SUM(E72:E75)*$D$71</f>
        <v>3.75</v>
      </c>
      <c r="F71" s="178">
        <f t="shared" si="5"/>
        <v>3.75</v>
      </c>
      <c r="G71" s="178">
        <f t="shared" si="5"/>
        <v>3.75</v>
      </c>
      <c r="H71" s="178">
        <f t="shared" si="5"/>
        <v>3.75</v>
      </c>
      <c r="I71" s="178">
        <f t="shared" si="5"/>
        <v>3.75</v>
      </c>
      <c r="J71" s="178">
        <f t="shared" si="5"/>
        <v>3.75</v>
      </c>
      <c r="K71" s="178">
        <f t="shared" si="5"/>
        <v>3.75</v>
      </c>
      <c r="L71" s="178">
        <f t="shared" si="5"/>
        <v>3.75</v>
      </c>
    </row>
    <row r="72" spans="1:12" ht="45">
      <c r="A72" s="65"/>
      <c r="B72" s="86" t="str">
        <f>'Методика оценки'!A323</f>
        <v>К5.1.</v>
      </c>
      <c r="C72" s="86" t="str">
        <f>'Методика оценки'!C323</f>
        <v>Отношение среднемесячной заработной платы педагогических работников ДОО к среднемесячной заработной плате в сфере дошкольного образования в субъекте РФ (по государственным и муниципальным ДОО)</v>
      </c>
      <c r="D72" s="123">
        <f>'Методика оценки'!D323</f>
        <v>0.25</v>
      </c>
      <c r="E72" s="118">
        <f>(IF(('ИД Свод'!D80/'ИД Свод'!D81)&lt;'Методика оценки'!$H$325,'Методика оценки'!$E$325,IF(('ИД Свод'!D80/'ИД Свод'!D81)&gt;='Методика оценки'!$H$326,'Методика оценки'!$E$326,'Методика оценки'!$E$325)))*$D$72</f>
        <v>25</v>
      </c>
      <c r="F72" s="118">
        <f>(IF(('ИД Свод'!E80/'ИД Свод'!E81)&lt;'Методика оценки'!$H$325,'Методика оценки'!$E$325,IF(('ИД Свод'!E80/'ИД Свод'!E81)&gt;='Методика оценки'!$H$326,'Методика оценки'!$E$326,'Методика оценки'!$E$325)))*$D$72</f>
        <v>25</v>
      </c>
      <c r="G72" s="118">
        <f>(IF(('ИД Свод'!F80/'ИД Свод'!F81)&lt;'Методика оценки'!$H$325,'Методика оценки'!$E$325,IF(('ИД Свод'!F80/'ИД Свод'!F81)&gt;='Методика оценки'!$H$326,'Методика оценки'!$E$326,'Методика оценки'!$E$325)))*$D$72</f>
        <v>25</v>
      </c>
      <c r="H72" s="118">
        <f>(IF(('ИД Свод'!G80/'ИД Свод'!G81)&lt;'Методика оценки'!$H$325,'Методика оценки'!$E$325,IF(('ИД Свод'!G80/'ИД Свод'!G81)&gt;='Методика оценки'!$H$326,'Методика оценки'!$E$326,'Методика оценки'!$E$325)))*$D$72</f>
        <v>25</v>
      </c>
      <c r="I72" s="118">
        <f>(IF(('ИД Свод'!H80/'ИД Свод'!H81)&lt;'Методика оценки'!$H$325,'Методика оценки'!$E$325,IF(('ИД Свод'!H80/'ИД Свод'!H81)&gt;='Методика оценки'!$H$326,'Методика оценки'!$E$326,'Методика оценки'!$E$325)))*$D$72</f>
        <v>25</v>
      </c>
      <c r="J72" s="118">
        <f>(IF(('ИД Свод'!I80/'ИД Свод'!I81)&lt;'Методика оценки'!$H$325,'Методика оценки'!$E$325,IF(('ИД Свод'!I80/'ИД Свод'!I81)&gt;='Методика оценки'!$H$326,'Методика оценки'!$E$326,'Методика оценки'!$E$325)))*$D$72</f>
        <v>25</v>
      </c>
      <c r="K72" s="118">
        <f>(IF(('ИД Свод'!J80/'ИД Свод'!J81)&lt;'Методика оценки'!$H$325,'Методика оценки'!$E$325,IF(('ИД Свод'!J80/'ИД Свод'!J81)&gt;='Методика оценки'!$H$326,'Методика оценки'!$E$326,'Методика оценки'!$E$325)))*$D$72</f>
        <v>25</v>
      </c>
      <c r="L72" s="118">
        <f>(IF(('ИД Свод'!K80/'ИД Свод'!K81)&lt;'Методика оценки'!$H$325,'Методика оценки'!$E$325,IF(('ИД Свод'!K80/'ИД Свод'!K81)&gt;='Методика оценки'!$H$326,'Методика оценки'!$E$326,'Методика оценки'!$E$325)))*$D$72</f>
        <v>25</v>
      </c>
    </row>
    <row r="73" spans="1:12" ht="30">
      <c r="A73" s="65"/>
      <c r="B73" s="86" t="str">
        <f>'Методика оценки'!A327</f>
        <v>К5.2.</v>
      </c>
      <c r="C73" s="86" t="str">
        <f>'Методика оценки'!C327</f>
        <v>Отношение среднего размера родительской платы за услуги ДОО к среднему размеру родительской платы за услуги ДОО в Чеченской Республике</v>
      </c>
      <c r="D73" s="123">
        <f>'Методика оценки'!D327</f>
        <v>0.25</v>
      </c>
      <c r="E73" s="118">
        <f>(IF(('ИД Свод'!D82/'ИД Свод'!D83)&lt;='Методика оценки'!$H$329,'Методика оценки'!$E$329,IF(('ИД Свод'!D82/'ИД Свод'!D83)&gt;'Методика оценки'!$H$330,'Методика оценки'!$E$330,'Методика оценки'!$E$329)))*$D$73</f>
        <v>25</v>
      </c>
      <c r="F73" s="118">
        <f>(IF(('ИД Свод'!E82/'ИД Свод'!E83)&lt;='Методика оценки'!$H$329,'Методика оценки'!$E$329,IF(('ИД Свод'!E82/'ИД Свод'!E83)&gt;'Методика оценки'!$H$330,'Методика оценки'!$E$330,'Методика оценки'!$E$329)))*$D$73</f>
        <v>25</v>
      </c>
      <c r="G73" s="118">
        <f>(IF(('ИД Свод'!F82/'ИД Свод'!F83)&lt;='Методика оценки'!$H$329,'Методика оценки'!$E$329,IF(('ИД Свод'!F82/'ИД Свод'!F83)&gt;'Методика оценки'!$H$330,'Методика оценки'!$E$330,'Методика оценки'!$E$329)))*$D$73</f>
        <v>25</v>
      </c>
      <c r="H73" s="118">
        <f>(IF(('ИД Свод'!G82/'ИД Свод'!G83)&lt;='Методика оценки'!$H$329,'Методика оценки'!$E$329,IF(('ИД Свод'!G82/'ИД Свод'!G83)&gt;'Методика оценки'!$H$330,'Методика оценки'!$E$330,'Методика оценки'!$E$329)))*$D$73</f>
        <v>25</v>
      </c>
      <c r="I73" s="118">
        <f>(IF(('ИД Свод'!H82/'ИД Свод'!H83)&lt;='Методика оценки'!$H$329,'Методика оценки'!$E$329,IF(('ИД Свод'!H82/'ИД Свод'!H83)&gt;'Методика оценки'!$H$330,'Методика оценки'!$E$330,'Методика оценки'!$E$329)))*$D$73</f>
        <v>25</v>
      </c>
      <c r="J73" s="118">
        <f>(IF(('ИД Свод'!I82/'ИД Свод'!I83)&lt;='Методика оценки'!$H$329,'Методика оценки'!$E$329,IF(('ИД Свод'!I82/'ИД Свод'!I83)&gt;'Методика оценки'!$H$330,'Методика оценки'!$E$330,'Методика оценки'!$E$329)))*$D$73</f>
        <v>25</v>
      </c>
      <c r="K73" s="118">
        <f>(IF(('ИД Свод'!J82/'ИД Свод'!J83)&lt;='Методика оценки'!$H$329,'Методика оценки'!$E$329,IF(('ИД Свод'!J82/'ИД Свод'!J83)&gt;'Методика оценки'!$H$330,'Методика оценки'!$E$330,'Методика оценки'!$E$329)))*$D$73</f>
        <v>25</v>
      </c>
      <c r="L73" s="118">
        <f>(IF(('ИД Свод'!K82/'ИД Свод'!K83)&lt;='Методика оценки'!$H$329,'Методика оценки'!$E$329,IF(('ИД Свод'!K82/'ИД Свод'!K83)&gt;'Методика оценки'!$H$330,'Методика оценки'!$E$330,'Методика оценки'!$E$329)))*$D$73</f>
        <v>25</v>
      </c>
    </row>
    <row r="74" spans="1:12">
      <c r="A74" s="65"/>
      <c r="B74" s="86" t="str">
        <f>'Методика оценки'!A331</f>
        <v>К5.3.</v>
      </c>
      <c r="C74" s="86" t="str">
        <f>'Методика оценки'!C331</f>
        <v>Средние расходы на обеспечение образовательного процесса на 1 воспитанника</v>
      </c>
      <c r="D74" s="123">
        <f>'Методика оценки'!D331</f>
        <v>0.25</v>
      </c>
      <c r="E74" s="179">
        <f>IF(('ИД Свод'!D84/'ИД Свод'!D9)&lt;='Методика оценки'!$J$332,'Методика оценки'!$E$332,IF('Методика оценки'!$H$333&lt;=('ИД Свод'!D84/'ИД Свод'!D9)&lt;='Методика оценки'!$J$333,'Методика оценки'!$E$333,IF(('ИД Свод'!D84/'ИД Свод'!D9)&gt;='Методика оценки'!$H$334,'Методика оценки'!$E$334,ISERROR(0)))*$D$74)</f>
        <v>25</v>
      </c>
      <c r="F74" s="179">
        <f>IF(('ИД Свод'!E84/'ИД Свод'!E9)&lt;='Методика оценки'!$J$332,'Методика оценки'!$E$332,IF('Методика оценки'!$H$333&lt;=('ИД Свод'!E84/'ИД Свод'!E9)&lt;='Методика оценки'!$J$333,'Методика оценки'!$E$333,IF(('ИД Свод'!E84/'ИД Свод'!E9)&gt;='Методика оценки'!$H$334,'Методика оценки'!$E$334,ISERROR(0)))*$D$74)</f>
        <v>25</v>
      </c>
      <c r="G74" s="179">
        <f>IF(('ИД Свод'!F84/'ИД Свод'!F9)&lt;='Методика оценки'!$J$332,'Методика оценки'!$E$332,IF('Методика оценки'!$H$333&lt;=('ИД Свод'!F84/'ИД Свод'!F9)&lt;='Методика оценки'!$J$333,'Методика оценки'!$E$333,IF(('ИД Свод'!F84/'ИД Свод'!F9)&gt;='Методика оценки'!$H$334,'Методика оценки'!$E$334,ISERROR(0)))*$D$74)</f>
        <v>25</v>
      </c>
      <c r="H74" s="179">
        <f>IF(('ИД Свод'!G84/'ИД Свод'!G9)&lt;='Методика оценки'!$J$332,'Методика оценки'!$E$332,IF('Методика оценки'!$H$333&lt;=('ИД Свод'!G84/'ИД Свод'!G9)&lt;='Методика оценки'!$J$333,'Методика оценки'!$E$333,IF(('ИД Свод'!G84/'ИД Свод'!G9)&gt;='Методика оценки'!$H$334,'Методика оценки'!$E$334,ISERROR(0)))*$D$74)</f>
        <v>25</v>
      </c>
      <c r="I74" s="179">
        <f>IF(('ИД Свод'!H84/'ИД Свод'!H9)&lt;='Методика оценки'!$J$332,'Методика оценки'!$E$332,IF('Методика оценки'!$H$333&lt;=('ИД Свод'!H84/'ИД Свод'!H9)&lt;='Методика оценки'!$J$333,'Методика оценки'!$E$333,IF(('ИД Свод'!H84/'ИД Свод'!H9)&gt;='Методика оценки'!$H$334,'Методика оценки'!$E$334,ISERROR(0)))*$D$74)</f>
        <v>25</v>
      </c>
      <c r="J74" s="179">
        <f>IF(('ИД Свод'!I84/'ИД Свод'!I9)&lt;='Методика оценки'!$J$332,'Методика оценки'!$E$332,IF('Методика оценки'!$H$333&lt;=('ИД Свод'!I84/'ИД Свод'!I9)&lt;='Методика оценки'!$J$333,'Методика оценки'!$E$333,IF(('ИД Свод'!I84/'ИД Свод'!I9)&gt;='Методика оценки'!$H$334,'Методика оценки'!$E$334,ISERROR(0)))*$D$74)</f>
        <v>25</v>
      </c>
      <c r="K74" s="179">
        <f>IF(('ИД Свод'!J84/'ИД Свод'!J9)&lt;='Методика оценки'!$J$332,'Методика оценки'!$E$332,IF('Методика оценки'!$H$333&lt;=('ИД Свод'!J84/'ИД Свод'!J9)&lt;='Методика оценки'!$J$333,'Методика оценки'!$E$333,IF(('ИД Свод'!J84/'ИД Свод'!J9)&gt;='Методика оценки'!$H$334,'Методика оценки'!$E$334,ISERROR(0)))*$D$74)</f>
        <v>25</v>
      </c>
      <c r="L74" s="179">
        <f>IF(('ИД Свод'!K84/'ИД Свод'!K9)&lt;='Методика оценки'!$J$332,'Методика оценки'!$E$332,IF('Методика оценки'!$H$333&lt;=('ИД Свод'!K84/'ИД Свод'!K9)&lt;='Методика оценки'!$J$333,'Методика оценки'!$E$333,IF(('ИД Свод'!K84/'ИД Свод'!K9)&gt;='Методика оценки'!$H$334,'Методика оценки'!$E$334,ISERROR(0)))*$D$74)</f>
        <v>25</v>
      </c>
    </row>
    <row r="75" spans="1:12">
      <c r="A75" s="65"/>
      <c r="B75" s="111" t="str">
        <f>'Методика оценки'!A335</f>
        <v>К5.4.</v>
      </c>
      <c r="C75" s="111" t="str">
        <f>'Методика оценки'!C335</f>
        <v>Объем платных услуг на 1 воспитанника</v>
      </c>
      <c r="D75" s="123">
        <f>'Методика оценки'!D335</f>
        <v>0.25</v>
      </c>
      <c r="E75" s="179">
        <f>IF(('ИД Свод'!D85/'ИД Свод'!D9)&lt;='Методика оценки'!$J$336,'Методика оценки'!$E$336,IF('Методика оценки'!$H$337&lt;=('ИД Свод'!D85/'ИД Свод'!D9)&lt;='Методика оценки'!$J$337,'Методика оценки'!$E$337,IF(('ИД Свод'!D85/'ИД Свод'!D9)&gt;='Методика оценки'!$H$338,'Методика оценки'!$E$338,'Методика оценки'!$E$337)))*$D$75</f>
        <v>0</v>
      </c>
      <c r="F75" s="179">
        <f>IF(('ИД Свод'!E85/'ИД Свод'!E9)&lt;='Методика оценки'!$J$336,'Методика оценки'!$E$336,IF('Методика оценки'!$H$337&lt;=('ИД Свод'!E85/'ИД Свод'!E9)&lt;='Методика оценки'!$J$337,'Методика оценки'!$E$337,IF(('ИД Свод'!E85/'ИД Свод'!E9)&gt;='Методика оценки'!$H$338,'Методика оценки'!$E$338,'Методика оценки'!$E$337)))*$D$75</f>
        <v>0</v>
      </c>
      <c r="G75" s="179">
        <f>IF(('ИД Свод'!F85/'ИД Свод'!F9)&lt;='Методика оценки'!$J$336,'Методика оценки'!$E$336,IF('Методика оценки'!$H$337&lt;=('ИД Свод'!F85/'ИД Свод'!F9)&lt;='Методика оценки'!$J$337,'Методика оценки'!$E$337,IF(('ИД Свод'!F85/'ИД Свод'!F9)&gt;='Методика оценки'!$H$338,'Методика оценки'!$E$338,'Методика оценки'!$E$337)))*$D$75</f>
        <v>0</v>
      </c>
      <c r="H75" s="179">
        <f>IF(('ИД Свод'!G85/'ИД Свод'!G9)&lt;='Методика оценки'!$J$336,'Методика оценки'!$E$336,IF('Методика оценки'!$H$337&lt;=('ИД Свод'!G85/'ИД Свод'!G9)&lt;='Методика оценки'!$J$337,'Методика оценки'!$E$337,IF(('ИД Свод'!G85/'ИД Свод'!G9)&gt;='Методика оценки'!$H$338,'Методика оценки'!$E$338,'Методика оценки'!$E$337)))*$D$75</f>
        <v>0</v>
      </c>
      <c r="I75" s="179">
        <f>IF(('ИД Свод'!H85/'ИД Свод'!H9)&lt;='Методика оценки'!$J$336,'Методика оценки'!$E$336,IF('Методика оценки'!$H$337&lt;=('ИД Свод'!H85/'ИД Свод'!H9)&lt;='Методика оценки'!$J$337,'Методика оценки'!$E$337,IF(('ИД Свод'!H85/'ИД Свод'!H9)&gt;='Методика оценки'!$H$338,'Методика оценки'!$E$338,'Методика оценки'!$E$337)))*$D$75</f>
        <v>0</v>
      </c>
      <c r="J75" s="179">
        <f>IF(('ИД Свод'!I85/'ИД Свод'!I9)&lt;='Методика оценки'!$J$336,'Методика оценки'!$E$336,IF('Методика оценки'!$H$337&lt;=('ИД Свод'!I85/'ИД Свод'!I9)&lt;='Методика оценки'!$J$337,'Методика оценки'!$E$337,IF(('ИД Свод'!I85/'ИД Свод'!I9)&gt;='Методика оценки'!$H$338,'Методика оценки'!$E$338,'Методика оценки'!$E$337)))*$D$75</f>
        <v>0</v>
      </c>
      <c r="K75" s="179">
        <f>IF(('ИД Свод'!J85/'ИД Свод'!J9)&lt;='Методика оценки'!$J$336,'Методика оценки'!$E$336,IF('Методика оценки'!$H$337&lt;=('ИД Свод'!J85/'ИД Свод'!J9)&lt;='Методика оценки'!$J$337,'Методика оценки'!$E$337,IF(('ИД Свод'!J85/'ИД Свод'!J9)&gt;='Методика оценки'!$H$338,'Методика оценки'!$E$338,'Методика оценки'!$E$337)))*$D$75</f>
        <v>0</v>
      </c>
      <c r="L75" s="179">
        <f>IF(('ИД Свод'!K85/'ИД Свод'!K9)&lt;='Методика оценки'!$J$336,'Методика оценки'!$E$336,IF('Методика оценки'!$H$337&lt;=('ИД Свод'!K85/'ИД Свод'!K9)&lt;='Методика оценки'!$J$337,'Методика оценки'!$E$337,IF(('ИД Свод'!K85/'ИД Свод'!K9)&gt;='Методика оценки'!$H$338,'Методика оценки'!$E$338,'Методика оценки'!$E$337)))*$D$75</f>
        <v>0</v>
      </c>
    </row>
    <row r="76" spans="1:12">
      <c r="A76" s="64"/>
      <c r="B76" s="106" t="str">
        <f>'Методика оценки'!A341</f>
        <v>К6</v>
      </c>
      <c r="C76" s="106" t="str">
        <f>'Методика оценки'!B341</f>
        <v>Группа критериев 6. Качество информирования</v>
      </c>
      <c r="D76" s="122">
        <f>'Методика оценки'!D341</f>
        <v>0.1</v>
      </c>
      <c r="E76" s="178">
        <f t="shared" ref="E76:L76" si="6">(SUM(E77:E78)+SUM(E84:E85)+SUM(E88:E90)+SUM(E94:E97))*$D$76</f>
        <v>5.3330000000000002</v>
      </c>
      <c r="F76" s="178">
        <f t="shared" si="6"/>
        <v>5.3330000000000002</v>
      </c>
      <c r="G76" s="178">
        <f t="shared" si="6"/>
        <v>5.3330000000000002</v>
      </c>
      <c r="H76" s="178">
        <f t="shared" si="6"/>
        <v>4.2329999999999997</v>
      </c>
      <c r="I76" s="178">
        <f t="shared" si="6"/>
        <v>1</v>
      </c>
      <c r="J76" s="178">
        <f t="shared" si="6"/>
        <v>4.9990000000000006</v>
      </c>
      <c r="K76" s="178">
        <f t="shared" si="6"/>
        <v>1.1000000000000001</v>
      </c>
      <c r="L76" s="178">
        <f t="shared" si="6"/>
        <v>6.9990000000000014</v>
      </c>
    </row>
    <row r="77" spans="1:12">
      <c r="A77" s="65"/>
      <c r="B77" s="111" t="str">
        <f>'Методика оценки'!A342</f>
        <v>К6.1.</v>
      </c>
      <c r="C77" s="86" t="str">
        <f>'Методика оценки'!C342</f>
        <v>Наличие функционирующего официального сайта ДОО в сети Интернет</v>
      </c>
      <c r="D77" s="123">
        <f>'Методика оценки'!D342</f>
        <v>0.05</v>
      </c>
      <c r="E77" s="118">
        <f>(IF('ИД Свод'!D86='Методика оценки'!$H$343,'Методика оценки'!$E$343,IF('ИД Свод'!D86='Методика оценки'!$H$344,'Методика оценки'!$E$344,'Методика оценки'!$E$343)))*$D$77</f>
        <v>5</v>
      </c>
      <c r="F77" s="118">
        <f>(IF('ИД Свод'!E86='Методика оценки'!$H$343,'Методика оценки'!$E$343,IF('ИД Свод'!E86='Методика оценки'!$H$344,'Методика оценки'!$E$344,'Методика оценки'!$E$343)))*$D$77</f>
        <v>5</v>
      </c>
      <c r="G77" s="118">
        <f>(IF('ИД Свод'!F86='Методика оценки'!$H$343,'Методика оценки'!$E$343,IF('ИД Свод'!F86='Методика оценки'!$H$344,'Методика оценки'!$E$344,'Методика оценки'!$E$343)))*$D$77</f>
        <v>5</v>
      </c>
      <c r="H77" s="118">
        <f>(IF('ИД Свод'!G86='Методика оценки'!$H$343,'Методика оценки'!$E$343,IF('ИД Свод'!G86='Методика оценки'!$H$344,'Методика оценки'!$E$344,'Методика оценки'!$E$343)))*$D$77</f>
        <v>5</v>
      </c>
      <c r="I77" s="118">
        <f>(IF('ИД Свод'!H86='Методика оценки'!$H$343,'Методика оценки'!$E$343,IF('ИД Свод'!H86='Методика оценки'!$H$344,'Методика оценки'!$E$344,'Методика оценки'!$E$343)))*$D$77</f>
        <v>5</v>
      </c>
      <c r="J77" s="118">
        <f>(IF('ИД Свод'!I86='Методика оценки'!$H$343,'Методика оценки'!$E$343,IF('ИД Свод'!I86='Методика оценки'!$H$344,'Методика оценки'!$E$344,'Методика оценки'!$E$343)))*$D$77</f>
        <v>5</v>
      </c>
      <c r="K77" s="118">
        <f>(IF('ИД Свод'!J86='Методика оценки'!$H$343,'Методика оценки'!$E$343,IF('ИД Свод'!J86='Методика оценки'!$H$344,'Методика оценки'!$E$344,'Методика оценки'!$E$343)))*$D$77</f>
        <v>0</v>
      </c>
      <c r="L77" s="118">
        <f>(IF('ИД Свод'!K86='Методика оценки'!$H$343,'Методика оценки'!$E$343,IF('ИД Свод'!K86='Методика оценки'!$H$344,'Методика оценки'!$E$344,'Методика оценки'!$E$343)))*$D$77</f>
        <v>5</v>
      </c>
    </row>
    <row r="78" spans="1:12">
      <c r="A78" s="65"/>
      <c r="B78" s="111" t="str">
        <f>'Методика оценки'!A345</f>
        <v>К6.2.</v>
      </c>
      <c r="C78" s="86" t="str">
        <f>'Методика оценки'!C345</f>
        <v>Наличие на официальном сайте ДОО учредительной и контактной информации</v>
      </c>
      <c r="D78" s="123">
        <f>'Методика оценки'!D345</f>
        <v>0.05</v>
      </c>
      <c r="E78" s="118">
        <f t="shared" ref="E78:L78" si="7">SUM(E79:E83)*$D$78</f>
        <v>5</v>
      </c>
      <c r="F78" s="118">
        <f t="shared" si="7"/>
        <v>5</v>
      </c>
      <c r="G78" s="118">
        <f t="shared" si="7"/>
        <v>5</v>
      </c>
      <c r="H78" s="118">
        <f t="shared" si="7"/>
        <v>4</v>
      </c>
      <c r="I78" s="118">
        <f t="shared" si="7"/>
        <v>5</v>
      </c>
      <c r="J78" s="118">
        <f t="shared" si="7"/>
        <v>5</v>
      </c>
      <c r="K78" s="118">
        <f t="shared" si="7"/>
        <v>1</v>
      </c>
      <c r="L78" s="118">
        <f t="shared" si="7"/>
        <v>5</v>
      </c>
    </row>
    <row r="79" spans="1:12">
      <c r="A79" s="66"/>
      <c r="B79" s="112" t="str">
        <f>'Методика оценки'!A346</f>
        <v>К6.2.1.</v>
      </c>
      <c r="C79" s="113" t="str">
        <f>'Методика оценки'!K346</f>
        <v>о дате создания ДОО</v>
      </c>
      <c r="D79" s="124"/>
      <c r="E79" s="182">
        <f>IF('ИД Свод'!D88='Методика оценки'!$H$347,'Методика оценки'!$E$347,IF('ИД Свод'!D88='Методика оценки'!$H$348,'Методика оценки'!$E$348,'Методика оценки'!$E$347))</f>
        <v>20</v>
      </c>
      <c r="F79" s="182">
        <f>IF('ИД Свод'!E88='Методика оценки'!$H$347,'Методика оценки'!$E$347,IF('ИД Свод'!E88='Методика оценки'!$H$348,'Методика оценки'!$E$348,'Методика оценки'!$E$347))</f>
        <v>20</v>
      </c>
      <c r="G79" s="182">
        <f>IF('ИД Свод'!F88='Методика оценки'!$H$347,'Методика оценки'!$E$347,IF('ИД Свод'!F88='Методика оценки'!$H$348,'Методика оценки'!$E$348,'Методика оценки'!$E$347))</f>
        <v>20</v>
      </c>
      <c r="H79" s="182">
        <f>IF('ИД Свод'!G88='Методика оценки'!$H$347,'Методика оценки'!$E$347,IF('ИД Свод'!G88='Методика оценки'!$H$348,'Методика оценки'!$E$348,'Методика оценки'!$E$347))</f>
        <v>0</v>
      </c>
      <c r="I79" s="182">
        <f>IF('ИД Свод'!H88='Методика оценки'!$H$347,'Методика оценки'!$E$347,IF('ИД Свод'!H88='Методика оценки'!$H$348,'Методика оценки'!$E$348,'Методика оценки'!$E$347))</f>
        <v>20</v>
      </c>
      <c r="J79" s="182">
        <f>IF('ИД Свод'!I88='Методика оценки'!$H$347,'Методика оценки'!$E$347,IF('ИД Свод'!I88='Методика оценки'!$H$348,'Методика оценки'!$E$348,'Методика оценки'!$E$347))</f>
        <v>20</v>
      </c>
      <c r="K79" s="182">
        <f>IF('ИД Свод'!J88='Методика оценки'!$H$347,'Методика оценки'!$E$347,IF('ИД Свод'!J88='Методика оценки'!$H$348,'Методика оценки'!$E$348,'Методика оценки'!$E$347))</f>
        <v>0</v>
      </c>
      <c r="L79" s="182">
        <f>IF('ИД Свод'!K88='Методика оценки'!$H$347,'Методика оценки'!$E$347,IF('ИД Свод'!K88='Методика оценки'!$H$348,'Методика оценки'!$E$348,'Методика оценки'!$E$347))</f>
        <v>20</v>
      </c>
    </row>
    <row r="80" spans="1:12">
      <c r="A80" s="66"/>
      <c r="B80" s="112" t="str">
        <f>'Методика оценки'!A349</f>
        <v>К6.2.2.</v>
      </c>
      <c r="C80" s="113" t="str">
        <f>'Методика оценки'!K349</f>
        <v>об учредителях ДОО</v>
      </c>
      <c r="D80" s="124"/>
      <c r="E80" s="182">
        <f>IF('ИД Свод'!D89='Методика оценки'!$H$350,'Методика оценки'!$E$350,IF('ИД Свод'!D89='Методика оценки'!$H$351,'Методика оценки'!$E$351,'Методика оценки'!$E$350))</f>
        <v>20</v>
      </c>
      <c r="F80" s="182">
        <f>IF('ИД Свод'!E89='Методика оценки'!$H$350,'Методика оценки'!$E$350,IF('ИД Свод'!E89='Методика оценки'!$H$351,'Методика оценки'!$E$351,'Методика оценки'!$E$350))</f>
        <v>20</v>
      </c>
      <c r="G80" s="182">
        <f>IF('ИД Свод'!F89='Методика оценки'!$H$350,'Методика оценки'!$E$350,IF('ИД Свод'!F89='Методика оценки'!$H$351,'Методика оценки'!$E$351,'Методика оценки'!$E$350))</f>
        <v>20</v>
      </c>
      <c r="H80" s="182">
        <f>IF('ИД Свод'!G89='Методика оценки'!$H$350,'Методика оценки'!$E$350,IF('ИД Свод'!G89='Методика оценки'!$H$351,'Методика оценки'!$E$351,'Методика оценки'!$E$350))</f>
        <v>20</v>
      </c>
      <c r="I80" s="182">
        <f>IF('ИД Свод'!H89='Методика оценки'!$H$350,'Методика оценки'!$E$350,IF('ИД Свод'!H89='Методика оценки'!$H$351,'Методика оценки'!$E$351,'Методика оценки'!$E$350))</f>
        <v>20</v>
      </c>
      <c r="J80" s="182">
        <f>IF('ИД Свод'!I89='Методика оценки'!$H$350,'Методика оценки'!$E$350,IF('ИД Свод'!I89='Методика оценки'!$H$351,'Методика оценки'!$E$351,'Методика оценки'!$E$350))</f>
        <v>20</v>
      </c>
      <c r="K80" s="182">
        <f>IF('ИД Свод'!J89='Методика оценки'!$H$350,'Методика оценки'!$E$350,IF('ИД Свод'!J89='Методика оценки'!$H$351,'Методика оценки'!$E$351,'Методика оценки'!$E$350))</f>
        <v>0</v>
      </c>
      <c r="L80" s="182">
        <f>IF('ИД Свод'!K89='Методика оценки'!$H$350,'Методика оценки'!$E$350,IF('ИД Свод'!K89='Методика оценки'!$H$351,'Методика оценки'!$E$351,'Методика оценки'!$E$350))</f>
        <v>20</v>
      </c>
    </row>
    <row r="81" spans="1:12">
      <c r="A81" s="66"/>
      <c r="B81" s="112" t="str">
        <f>'Методика оценки'!A352</f>
        <v>К6.2.3.</v>
      </c>
      <c r="C81" s="113" t="str">
        <f>'Методика оценки'!K352</f>
        <v>о месте нахождения ДОО</v>
      </c>
      <c r="D81" s="124"/>
      <c r="E81" s="182">
        <f>IF('ИД Свод'!D90='Методика оценки'!$H$353,'Методика оценки'!$E$353,IF('ИД Свод'!D90='Методика оценки'!$H$354,'Методика оценки'!$E$354,'Методика оценки'!$E$353))</f>
        <v>20</v>
      </c>
      <c r="F81" s="182">
        <f>IF('ИД Свод'!E90='Методика оценки'!$H$353,'Методика оценки'!$E$353,IF('ИД Свод'!E90='Методика оценки'!$H$354,'Методика оценки'!$E$354,'Методика оценки'!$E$353))</f>
        <v>20</v>
      </c>
      <c r="G81" s="182">
        <f>IF('ИД Свод'!F90='Методика оценки'!$H$353,'Методика оценки'!$E$353,IF('ИД Свод'!F90='Методика оценки'!$H$354,'Методика оценки'!$E$354,'Методика оценки'!$E$353))</f>
        <v>20</v>
      </c>
      <c r="H81" s="182">
        <f>IF('ИД Свод'!G90='Методика оценки'!$H$353,'Методика оценки'!$E$353,IF('ИД Свод'!G90='Методика оценки'!$H$354,'Методика оценки'!$E$354,'Методика оценки'!$E$353))</f>
        <v>20</v>
      </c>
      <c r="I81" s="182">
        <f>IF('ИД Свод'!H90='Методика оценки'!$H$353,'Методика оценки'!$E$353,IF('ИД Свод'!H90='Методика оценки'!$H$354,'Методика оценки'!$E$354,'Методика оценки'!$E$353))</f>
        <v>20</v>
      </c>
      <c r="J81" s="182">
        <f>IF('ИД Свод'!I90='Методика оценки'!$H$353,'Методика оценки'!$E$353,IF('ИД Свод'!I90='Методика оценки'!$H$354,'Методика оценки'!$E$354,'Методика оценки'!$E$353))</f>
        <v>20</v>
      </c>
      <c r="K81" s="182">
        <f>IF('ИД Свод'!J90='Методика оценки'!$H$353,'Методика оценки'!$E$353,IF('ИД Свод'!J90='Методика оценки'!$H$354,'Методика оценки'!$E$354,'Методика оценки'!$E$353))</f>
        <v>0</v>
      </c>
      <c r="L81" s="182">
        <f>IF('ИД Свод'!K90='Методика оценки'!$H$353,'Методика оценки'!$E$353,IF('ИД Свод'!K90='Методика оценки'!$H$354,'Методика оценки'!$E$354,'Методика оценки'!$E$353))</f>
        <v>20</v>
      </c>
    </row>
    <row r="82" spans="1:12">
      <c r="A82" s="66"/>
      <c r="B82" s="112" t="str">
        <f>'Методика оценки'!A355</f>
        <v>К6.2.4.</v>
      </c>
      <c r="C82" s="113" t="str">
        <f>'Методика оценки'!K355</f>
        <v>о графике работы ДОО</v>
      </c>
      <c r="D82" s="124"/>
      <c r="E82" s="182">
        <f>IF('ИД Свод'!D91='Методика оценки'!$H$356,'Методика оценки'!$E$356,IF('ИД Свод'!D91='Методика оценки'!$H$357,'Методика оценки'!$E$357,'Методика оценки'!$E$356))</f>
        <v>20</v>
      </c>
      <c r="F82" s="182">
        <f>IF('ИД Свод'!E91='Методика оценки'!$H$356,'Методика оценки'!$E$356,IF('ИД Свод'!E91='Методика оценки'!$H$357,'Методика оценки'!$E$357,'Методика оценки'!$E$356))</f>
        <v>20</v>
      </c>
      <c r="G82" s="182">
        <f>IF('ИД Свод'!F91='Методика оценки'!$H$356,'Методика оценки'!$E$356,IF('ИД Свод'!F91='Методика оценки'!$H$357,'Методика оценки'!$E$357,'Методика оценки'!$E$356))</f>
        <v>20</v>
      </c>
      <c r="H82" s="182">
        <f>IF('ИД Свод'!G91='Методика оценки'!$H$356,'Методика оценки'!$E$356,IF('ИД Свод'!G91='Методика оценки'!$H$357,'Методика оценки'!$E$357,'Методика оценки'!$E$356))</f>
        <v>20</v>
      </c>
      <c r="I82" s="182">
        <f>IF('ИД Свод'!H91='Методика оценки'!$H$356,'Методика оценки'!$E$356,IF('ИД Свод'!H91='Методика оценки'!$H$357,'Методика оценки'!$E$357,'Методика оценки'!$E$356))</f>
        <v>20</v>
      </c>
      <c r="J82" s="182">
        <f>IF('ИД Свод'!I91='Методика оценки'!$H$356,'Методика оценки'!$E$356,IF('ИД Свод'!I91='Методика оценки'!$H$357,'Методика оценки'!$E$357,'Методика оценки'!$E$356))</f>
        <v>20</v>
      </c>
      <c r="K82" s="182">
        <f>IF('ИД Свод'!J91='Методика оценки'!$H$356,'Методика оценки'!$E$356,IF('ИД Свод'!J91='Методика оценки'!$H$357,'Методика оценки'!$E$357,'Методика оценки'!$E$356))</f>
        <v>0</v>
      </c>
      <c r="L82" s="182">
        <f>IF('ИД Свод'!K91='Методика оценки'!$H$356,'Методика оценки'!$E$356,IF('ИД Свод'!K91='Методика оценки'!$H$357,'Методика оценки'!$E$357,'Методика оценки'!$E$356))</f>
        <v>20</v>
      </c>
    </row>
    <row r="83" spans="1:12">
      <c r="A83" s="66"/>
      <c r="B83" s="112" t="str">
        <f>'Методика оценки'!A358</f>
        <v>К6.2.5.</v>
      </c>
      <c r="C83" s="113" t="str">
        <f>'Методика оценки'!K358</f>
        <v>контактной информации ДОО (телефона, электронной почты)</v>
      </c>
      <c r="D83" s="124"/>
      <c r="E83" s="182">
        <f>IF('ИД Свод'!D92='Методика оценки'!$H$359,'Методика оценки'!$E$359,IF('ИД Свод'!D92='Методика оценки'!$H4360,'Методика оценки'!$E$359,'Методика оценки'!$E$360))</f>
        <v>20</v>
      </c>
      <c r="F83" s="182">
        <f>IF('ИД Свод'!E92='Методика оценки'!$H$359,'Методика оценки'!$E$359,IF('ИД Свод'!E92='Методика оценки'!$H4360,'Методика оценки'!$E$359,'Методика оценки'!$E$360))</f>
        <v>20</v>
      </c>
      <c r="G83" s="182">
        <f>IF('ИД Свод'!F92='Методика оценки'!$H$359,'Методика оценки'!$E$359,IF('ИД Свод'!F92='Методика оценки'!$H4360,'Методика оценки'!$E$359,'Методика оценки'!$E$360))</f>
        <v>20</v>
      </c>
      <c r="H83" s="182">
        <f>IF('ИД Свод'!G92='Методика оценки'!$H$359,'Методика оценки'!$E$359,IF('ИД Свод'!G92='Методика оценки'!$H4360,'Методика оценки'!$E$359,'Методика оценки'!$E$360))</f>
        <v>20</v>
      </c>
      <c r="I83" s="182">
        <f>IF('ИД Свод'!H92='Методика оценки'!$H$359,'Методика оценки'!$E$359,IF('ИД Свод'!H92='Методика оценки'!$H4360,'Методика оценки'!$E$359,'Методика оценки'!$E$360))</f>
        <v>20</v>
      </c>
      <c r="J83" s="182">
        <f>IF('ИД Свод'!I92='Методика оценки'!$H$359,'Методика оценки'!$E$359,IF('ИД Свод'!I92='Методика оценки'!$H4360,'Методика оценки'!$E$359,'Методика оценки'!$E$360))</f>
        <v>20</v>
      </c>
      <c r="K83" s="182">
        <f>IF('ИД Свод'!J92='Методика оценки'!$H$359,'Методика оценки'!$E$359,IF('ИД Свод'!J92='Методика оценки'!$H4360,'Методика оценки'!$E$359,'Методика оценки'!$E$360))</f>
        <v>20</v>
      </c>
      <c r="L83" s="182">
        <f>IF('ИД Свод'!K92='Методика оценки'!$H$359,'Методика оценки'!$E$359,IF('ИД Свод'!K92='Методика оценки'!$H4360,'Методика оценки'!$E$359,'Методика оценки'!$E$360))</f>
        <v>20</v>
      </c>
    </row>
    <row r="84" spans="1:12">
      <c r="A84" s="65"/>
      <c r="B84" s="111" t="str">
        <f>'Методика оценки'!A361</f>
        <v>К6.3.</v>
      </c>
      <c r="C84" s="86" t="str">
        <f>'Методика оценки'!C361</f>
        <v>Наличие  на официальном сайте ДОО сведений о педагогических работниках</v>
      </c>
      <c r="D84" s="123">
        <f>'Методика оценки'!D361</f>
        <v>0.1</v>
      </c>
      <c r="E84" s="118">
        <f>(IF('ИД Свод'!D93='Методика оценки'!$H$362,'Методика оценки'!$E$362,IF('ИД Свод'!D93='Методика оценки'!$H$363,'Методика оценки'!$E$363,'Методика оценки'!$E$362)))*$D$84</f>
        <v>10</v>
      </c>
      <c r="F84" s="118">
        <f>(IF('ИД Свод'!E93='Методика оценки'!$H$362,'Методика оценки'!$E$362,IF('ИД Свод'!E93='Методика оценки'!$H$363,'Методика оценки'!$E$363,'Методика оценки'!$E$362)))*$D$84</f>
        <v>10</v>
      </c>
      <c r="G84" s="118">
        <f>(IF('ИД Свод'!F93='Методика оценки'!$H$362,'Методика оценки'!$E$362,IF('ИД Свод'!F93='Методика оценки'!$H$363,'Методика оценки'!$E$363,'Методика оценки'!$E$362)))*$D$84</f>
        <v>10</v>
      </c>
      <c r="H84" s="118">
        <f>(IF('ИД Свод'!G93='Методика оценки'!$H$362,'Методика оценки'!$E$362,IF('ИД Свод'!G93='Методика оценки'!$H$363,'Методика оценки'!$E$363,'Методика оценки'!$E$362)))*$D$84</f>
        <v>10</v>
      </c>
      <c r="I84" s="118">
        <f>(IF('ИД Свод'!H93='Методика оценки'!$H$362,'Методика оценки'!$E$362,IF('ИД Свод'!H93='Методика оценки'!$H$363,'Методика оценки'!$E$363,'Методика оценки'!$E$362)))*$D$84</f>
        <v>0</v>
      </c>
      <c r="J84" s="118">
        <f>(IF('ИД Свод'!I93='Методика оценки'!$H$362,'Методика оценки'!$E$362,IF('ИД Свод'!I93='Методика оценки'!$H$363,'Методика оценки'!$E$363,'Методика оценки'!$E$362)))*$D$84</f>
        <v>0</v>
      </c>
      <c r="K84" s="118">
        <f>(IF('ИД Свод'!J93='Методика оценки'!$H$362,'Методика оценки'!$E$362,IF('ИД Свод'!J93='Методика оценки'!$H$363,'Методика оценки'!$E$363,'Методика оценки'!$E$362)))*$D$84</f>
        <v>0</v>
      </c>
      <c r="L84" s="118">
        <f>(IF('ИД Свод'!K93='Методика оценки'!$H$362,'Методика оценки'!$E$362,IF('ИД Свод'!K93='Методика оценки'!$H$363,'Методика оценки'!$E$363,'Методика оценки'!$E$362)))*$D$84</f>
        <v>10</v>
      </c>
    </row>
    <row r="85" spans="1:12">
      <c r="A85" s="65"/>
      <c r="B85" s="111" t="str">
        <f>'Методика оценки'!A364</f>
        <v>К6.4.</v>
      </c>
      <c r="C85" s="86" t="str">
        <f>'Методика оценки'!C364</f>
        <v>Наличие на официальном сайте ДОО информации о системе управления ДОО</v>
      </c>
      <c r="D85" s="123">
        <f>'Методика оценки'!D364</f>
        <v>0.1</v>
      </c>
      <c r="E85" s="118">
        <f t="shared" ref="E85:L85" si="8">SUM(E86:E87)*$D$85</f>
        <v>10</v>
      </c>
      <c r="F85" s="118">
        <f t="shared" si="8"/>
        <v>10</v>
      </c>
      <c r="G85" s="118">
        <f t="shared" si="8"/>
        <v>10</v>
      </c>
      <c r="H85" s="118">
        <f t="shared" si="8"/>
        <v>0</v>
      </c>
      <c r="I85" s="118">
        <f t="shared" si="8"/>
        <v>0</v>
      </c>
      <c r="J85" s="118">
        <f t="shared" si="8"/>
        <v>0</v>
      </c>
      <c r="K85" s="118">
        <f t="shared" si="8"/>
        <v>0</v>
      </c>
      <c r="L85" s="118">
        <f t="shared" si="8"/>
        <v>10</v>
      </c>
    </row>
    <row r="86" spans="1:12">
      <c r="A86" s="66"/>
      <c r="B86" s="112" t="str">
        <f>'Методика оценки'!A365</f>
        <v>К6.4.1.</v>
      </c>
      <c r="C86" s="113" t="str">
        <f>'Методика оценки'!K365</f>
        <v>об органах управления</v>
      </c>
      <c r="D86" s="124"/>
      <c r="E86" s="182">
        <f>IF('ИД Свод'!D95='Методика оценки'!$H$366,'Методика оценки'!$E$366,IF('ИД Свод'!D95='Методика оценки'!$H$367,'Методика оценки'!$E$367,'Методика оценки'!$E$366))</f>
        <v>50</v>
      </c>
      <c r="F86" s="182">
        <f>IF('ИД Свод'!E95='Методика оценки'!$H$366,'Методика оценки'!$E$366,IF('ИД Свод'!E95='Методика оценки'!$H$367,'Методика оценки'!$E$367,'Методика оценки'!$E$366))</f>
        <v>50</v>
      </c>
      <c r="G86" s="182">
        <f>IF('ИД Свод'!F95='Методика оценки'!$H$366,'Методика оценки'!$E$366,IF('ИД Свод'!F95='Методика оценки'!$H$367,'Методика оценки'!$E$367,'Методика оценки'!$E$366))</f>
        <v>50</v>
      </c>
      <c r="H86" s="182">
        <f>IF('ИД Свод'!G95='Методика оценки'!$H$366,'Методика оценки'!$E$366,IF('ИД Свод'!G95='Методика оценки'!$H$367,'Методика оценки'!$E$367,'Методика оценки'!$E$366))</f>
        <v>0</v>
      </c>
      <c r="I86" s="182">
        <f>IF('ИД Свод'!H95='Методика оценки'!$H$366,'Методика оценки'!$E$366,IF('ИД Свод'!H95='Методика оценки'!$H$367,'Методика оценки'!$E$367,'Методика оценки'!$E$366))</f>
        <v>0</v>
      </c>
      <c r="J86" s="182">
        <f>IF('ИД Свод'!I95='Методика оценки'!$H$366,'Методика оценки'!$E$366,IF('ИД Свод'!I95='Методика оценки'!$H$367,'Методика оценки'!$E$367,'Методика оценки'!$E$366))</f>
        <v>0</v>
      </c>
      <c r="K86" s="182">
        <f>IF('ИД Свод'!J95='Методика оценки'!$H$366,'Методика оценки'!$E$366,IF('ИД Свод'!J95='Методика оценки'!$H$367,'Методика оценки'!$E$367,'Методика оценки'!$E$366))</f>
        <v>0</v>
      </c>
      <c r="L86" s="182">
        <f>IF('ИД Свод'!K95='Методика оценки'!$H$366,'Методика оценки'!$E$366,IF('ИД Свод'!K95='Методика оценки'!$H$367,'Методика оценки'!$E$367,'Методика оценки'!$E$366))</f>
        <v>50</v>
      </c>
    </row>
    <row r="87" spans="1:12">
      <c r="A87" s="66"/>
      <c r="B87" s="112" t="str">
        <f>'Методика оценки'!A368</f>
        <v>К6.4.2.</v>
      </c>
      <c r="C87" s="113" t="str">
        <f>'Методика оценки'!K368</f>
        <v>о руководителях органов управления</v>
      </c>
      <c r="D87" s="124"/>
      <c r="E87" s="182">
        <f>IF('ИД Свод'!D96='Методика оценки'!$H$369,'Методика оценки'!$E$369,IF('ИД Свод'!D96='Методика оценки'!$H$370,'Методика оценки'!$E$370,'Методика оценки'!$E$369))</f>
        <v>50</v>
      </c>
      <c r="F87" s="182">
        <f>IF('ИД Свод'!E96='Методика оценки'!$H$369,'Методика оценки'!$E$369,IF('ИД Свод'!E96='Методика оценки'!$H$370,'Методика оценки'!$E$370,'Методика оценки'!$E$369))</f>
        <v>50</v>
      </c>
      <c r="G87" s="182">
        <f>IF('ИД Свод'!F96='Методика оценки'!$H$369,'Методика оценки'!$E$369,IF('ИД Свод'!F96='Методика оценки'!$H$370,'Методика оценки'!$E$370,'Методика оценки'!$E$369))</f>
        <v>50</v>
      </c>
      <c r="H87" s="182">
        <f>IF('ИД Свод'!G96='Методика оценки'!$H$369,'Методика оценки'!$E$369,IF('ИД Свод'!G96='Методика оценки'!$H$370,'Методика оценки'!$E$370,'Методика оценки'!$E$369))</f>
        <v>0</v>
      </c>
      <c r="I87" s="182">
        <f>IF('ИД Свод'!H96='Методика оценки'!$H$369,'Методика оценки'!$E$369,IF('ИД Свод'!H96='Методика оценки'!$H$370,'Методика оценки'!$E$370,'Методика оценки'!$E$369))</f>
        <v>0</v>
      </c>
      <c r="J87" s="182">
        <f>IF('ИД Свод'!I96='Методика оценки'!$H$369,'Методика оценки'!$E$369,IF('ИД Свод'!I96='Методика оценки'!$H$370,'Методика оценки'!$E$370,'Методика оценки'!$E$369))</f>
        <v>0</v>
      </c>
      <c r="K87" s="182">
        <f>IF('ИД Свод'!J96='Методика оценки'!$H$369,'Методика оценки'!$E$369,IF('ИД Свод'!J96='Методика оценки'!$H$370,'Методика оценки'!$E$370,'Методика оценки'!$E$369))</f>
        <v>0</v>
      </c>
      <c r="L87" s="182">
        <f>IF('ИД Свод'!K96='Методика оценки'!$H$369,'Методика оценки'!$E$369,IF('ИД Свод'!K96='Методика оценки'!$H$370,'Методика оценки'!$E$370,'Методика оценки'!$E$369))</f>
        <v>50</v>
      </c>
    </row>
    <row r="88" spans="1:12">
      <c r="A88" s="65"/>
      <c r="B88" s="111" t="str">
        <f>'Методика оценки'!A371</f>
        <v>К6.5.</v>
      </c>
      <c r="C88" s="86" t="str">
        <f>'Методика оценки'!C371</f>
        <v>Наличие на официальном сайте отчета о результатах самообследования ДОО</v>
      </c>
      <c r="D88" s="123">
        <f>'Методика оценки'!D371</f>
        <v>0.1</v>
      </c>
      <c r="E88" s="118">
        <f>(IF('ИД Свод'!D97='Методика оценки'!$H$372,'Методика оценки'!$E4372,IF('ИД Свод'!D97='Методика оценки'!$H$373,'Методика оценки'!$E$373,'Методика оценки'!$E$372)))*$D$88</f>
        <v>0</v>
      </c>
      <c r="F88" s="118">
        <f>(IF('ИД Свод'!E97='Методика оценки'!$H$372,'Методика оценки'!$E4372,IF('ИД Свод'!E97='Методика оценки'!$H$373,'Методика оценки'!$E$373,'Методика оценки'!$E$372)))*$D$88</f>
        <v>0</v>
      </c>
      <c r="G88" s="118">
        <f>(IF('ИД Свод'!F97='Методика оценки'!$H$372,'Методика оценки'!$E4372,IF('ИД Свод'!F97='Методика оценки'!$H$373,'Методика оценки'!$E$373,'Методика оценки'!$E$372)))*$D$88</f>
        <v>0</v>
      </c>
      <c r="H88" s="118">
        <f>(IF('ИД Свод'!G97='Методика оценки'!$H$372,'Методика оценки'!$E4372,IF('ИД Свод'!G97='Методика оценки'!$H$373,'Методика оценки'!$E$373,'Методика оценки'!$E$372)))*$D$88</f>
        <v>0</v>
      </c>
      <c r="I88" s="118">
        <f>(IF('ИД Свод'!H97='Методика оценки'!$H$372,'Методика оценки'!$E4372,IF('ИД Свод'!H97='Методика оценки'!$H$373,'Методика оценки'!$E$373,'Методика оценки'!$E$372)))*$D$88</f>
        <v>0</v>
      </c>
      <c r="J88" s="118">
        <f>(IF('ИД Свод'!I97='Методика оценки'!$H$372,'Методика оценки'!$E4372,IF('ИД Свод'!I97='Методика оценки'!$H$373,'Методика оценки'!$E$373,'Методика оценки'!$E$372)))*$D$88</f>
        <v>0</v>
      </c>
      <c r="K88" s="118">
        <f>(IF('ИД Свод'!J97='Методика оценки'!$H$372,'Методика оценки'!$E4372,IF('ИД Свод'!J97='Методика оценки'!$H$373,'Методика оценки'!$E$373,'Методика оценки'!$E$372)))*$D$88</f>
        <v>0</v>
      </c>
      <c r="L88" s="118">
        <f>(IF('ИД Свод'!K97='Методика оценки'!$H$372,'Методика оценки'!$E4372,IF('ИД Свод'!K97='Методика оценки'!$H$373,'Методика оценки'!$E$373,'Методика оценки'!$E$372)))*$D$88</f>
        <v>0</v>
      </c>
    </row>
    <row r="89" spans="1:12" ht="30">
      <c r="A89" s="65"/>
      <c r="B89" s="111" t="str">
        <f>'Методика оценки'!A374</f>
        <v>К6.6.</v>
      </c>
      <c r="C89" s="86" t="str">
        <f>'Методика оценки'!C374</f>
        <v>Наличие на официальном сайте информации о материально-техническом обеспечении образовательной деятельности в ДОО.</v>
      </c>
      <c r="D89" s="123">
        <f>'Методика оценки'!D374</f>
        <v>0.1</v>
      </c>
      <c r="E89" s="118">
        <f>(IF('ИД Свод'!D98='Методика оценки'!$H$375,'Методика оценки'!$E$375,IF('ИД Свод'!D98='Методика оценки'!$H$376,'Методика оценки'!$E$376,'Методика оценки'!$E4375)))*$D$89</f>
        <v>0</v>
      </c>
      <c r="F89" s="118">
        <f>(IF('ИД Свод'!E98='Методика оценки'!$H$375,'Методика оценки'!$E$375,IF('ИД Свод'!E98='Методика оценки'!$H$376,'Методика оценки'!$E$376,'Методика оценки'!$E4375)))*$D$89</f>
        <v>0</v>
      </c>
      <c r="G89" s="118">
        <f>(IF('ИД Свод'!F98='Методика оценки'!$H$375,'Методика оценки'!$E$375,IF('ИД Свод'!F98='Методика оценки'!$H$376,'Методика оценки'!$E$376,'Методика оценки'!$E4375)))*$D$89</f>
        <v>0</v>
      </c>
      <c r="H89" s="118">
        <f>(IF('ИД Свод'!G98='Методика оценки'!$H$375,'Методика оценки'!$E$375,IF('ИД Свод'!G98='Методика оценки'!$H$376,'Методика оценки'!$E$376,'Методика оценки'!$E4375)))*$D$89</f>
        <v>0</v>
      </c>
      <c r="I89" s="118">
        <f>(IF('ИД Свод'!H98='Методика оценки'!$H$375,'Методика оценки'!$E$375,IF('ИД Свод'!H98='Методика оценки'!$H$376,'Методика оценки'!$E$376,'Методика оценки'!$E4375)))*$D$89</f>
        <v>0</v>
      </c>
      <c r="J89" s="118">
        <f>(IF('ИД Свод'!I98='Методика оценки'!$H$375,'Методика оценки'!$E$375,IF('ИД Свод'!I98='Методика оценки'!$H$376,'Методика оценки'!$E$376,'Методика оценки'!$E4375)))*$D$89</f>
        <v>0</v>
      </c>
      <c r="K89" s="118">
        <f>(IF('ИД Свод'!J98='Методика оценки'!$H$375,'Методика оценки'!$E$375,IF('ИД Свод'!J98='Методика оценки'!$H$376,'Методика оценки'!$E$376,'Методика оценки'!$E4375)))*$D$89</f>
        <v>0</v>
      </c>
      <c r="L89" s="118">
        <f>(IF('ИД Свод'!K98='Методика оценки'!$H$375,'Методика оценки'!$E$375,IF('ИД Свод'!K98='Методика оценки'!$H$376,'Методика оценки'!$E$376,'Методика оценки'!$E4375)))*$D$89</f>
        <v>0</v>
      </c>
    </row>
    <row r="90" spans="1:12" ht="30">
      <c r="A90" s="65"/>
      <c r="B90" s="111" t="str">
        <f>'Методика оценки'!A377</f>
        <v>К6.7.</v>
      </c>
      <c r="C90" s="86" t="str">
        <f>'Методика оценки'!C377</f>
        <v>Наличие на официальном сайте ДОО данных об образовательной программе и методических материалах.</v>
      </c>
      <c r="D90" s="123">
        <f>'Методика оценки'!D377</f>
        <v>0.1</v>
      </c>
      <c r="E90" s="118">
        <f t="shared" ref="E90:L90" si="9">SUM(E91:E93)*$D$90</f>
        <v>3.33</v>
      </c>
      <c r="F90" s="118">
        <f t="shared" si="9"/>
        <v>3.33</v>
      </c>
      <c r="G90" s="118">
        <f t="shared" si="9"/>
        <v>3.33</v>
      </c>
      <c r="H90" s="118">
        <f t="shared" si="9"/>
        <v>3.33</v>
      </c>
      <c r="I90" s="118">
        <f t="shared" si="9"/>
        <v>0</v>
      </c>
      <c r="J90" s="118">
        <f t="shared" si="9"/>
        <v>9.99</v>
      </c>
      <c r="K90" s="118">
        <f t="shared" si="9"/>
        <v>0</v>
      </c>
      <c r="L90" s="118">
        <f t="shared" si="9"/>
        <v>9.99</v>
      </c>
    </row>
    <row r="91" spans="1:12">
      <c r="A91" s="66"/>
      <c r="B91" s="112" t="str">
        <f>'Методика оценки'!A378</f>
        <v>К6.7.1.</v>
      </c>
      <c r="C91" s="113" t="str">
        <f>'Методика оценки'!K378</f>
        <v>образовательную программу ДОО</v>
      </c>
      <c r="D91" s="124"/>
      <c r="E91" s="182">
        <f>IF('ИД Свод'!D100='Методика оценки'!$H$379,'Методика оценки'!$E$379,IF('ИД Свод'!D100='Методика оценки'!$H$380,'Методика оценки'!$E$380,'Методика оценки'!$E$379))</f>
        <v>0</v>
      </c>
      <c r="F91" s="182">
        <f>IF('ИД Свод'!E100='Методика оценки'!$H$379,'Методика оценки'!$E$379,IF('ИД Свод'!E100='Методика оценки'!$H$380,'Методика оценки'!$E$380,'Методика оценки'!$E$379))</f>
        <v>0</v>
      </c>
      <c r="G91" s="182">
        <f>IF('ИД Свод'!F100='Методика оценки'!$H$379,'Методика оценки'!$E$379,IF('ИД Свод'!F100='Методика оценки'!$H$380,'Методика оценки'!$E$380,'Методика оценки'!$E$379))</f>
        <v>0</v>
      </c>
      <c r="H91" s="182">
        <f>IF('ИД Свод'!G100='Методика оценки'!$H$379,'Методика оценки'!$E$379,IF('ИД Свод'!G100='Методика оценки'!$H$380,'Методика оценки'!$E$380,'Методика оценки'!$E$379))</f>
        <v>0</v>
      </c>
      <c r="I91" s="182">
        <f>IF('ИД Свод'!H100='Методика оценки'!$H$379,'Методика оценки'!$E$379,IF('ИД Свод'!H100='Методика оценки'!$H$380,'Методика оценки'!$E$380,'Методика оценки'!$E$379))</f>
        <v>0</v>
      </c>
      <c r="J91" s="182">
        <f>IF('ИД Свод'!I100='Методика оценки'!$H$379,'Методика оценки'!$E$379,IF('ИД Свод'!I100='Методика оценки'!$H$380,'Методика оценки'!$E$380,'Методика оценки'!$E$379))</f>
        <v>33.299999999999997</v>
      </c>
      <c r="K91" s="182">
        <f>IF('ИД Свод'!J100='Методика оценки'!$H$379,'Методика оценки'!$E$379,IF('ИД Свод'!J100='Методика оценки'!$H$380,'Методика оценки'!$E$380,'Методика оценки'!$E$379))</f>
        <v>0</v>
      </c>
      <c r="L91" s="182">
        <f>IF('ИД Свод'!K100='Методика оценки'!$H$379,'Методика оценки'!$E$379,IF('ИД Свод'!K100='Методика оценки'!$H$380,'Методика оценки'!$E$380,'Методика оценки'!$E$379))</f>
        <v>33.299999999999997</v>
      </c>
    </row>
    <row r="92" spans="1:12">
      <c r="A92" s="66"/>
      <c r="B92" s="112" t="str">
        <f>'Методика оценки'!A381</f>
        <v>К6.7.2.</v>
      </c>
      <c r="C92" s="113" t="str">
        <f>'Методика оценки'!K381</f>
        <v>календарный учебный график ДОО</v>
      </c>
      <c r="D92" s="124"/>
      <c r="E92" s="182">
        <f>IF('ИД Свод'!D101='Методика оценки'!$H$382,'Методика оценки'!$E$382,IF('ИД Свод'!D101='Методика оценки'!$H$383,'Методика оценки'!$E$383,'Методика оценки'!$E$382))</f>
        <v>33.299999999999997</v>
      </c>
      <c r="F92" s="182">
        <f>IF('ИД Свод'!E101='Методика оценки'!$H$382,'Методика оценки'!$E$382,IF('ИД Свод'!E101='Методика оценки'!$H$383,'Методика оценки'!$E$383,'Методика оценки'!$E$382))</f>
        <v>33.299999999999997</v>
      </c>
      <c r="G92" s="182">
        <f>IF('ИД Свод'!F101='Методика оценки'!$H$382,'Методика оценки'!$E$382,IF('ИД Свод'!F101='Методика оценки'!$H$383,'Методика оценки'!$E$383,'Методика оценки'!$E$382))</f>
        <v>33.299999999999997</v>
      </c>
      <c r="H92" s="182">
        <f>IF('ИД Свод'!G101='Методика оценки'!$H$382,'Методика оценки'!$E$382,IF('ИД Свод'!G101='Методика оценки'!$H$383,'Методика оценки'!$E$383,'Методика оценки'!$E$382))</f>
        <v>0</v>
      </c>
      <c r="I92" s="182">
        <f>IF('ИД Свод'!H101='Методика оценки'!$H$382,'Методика оценки'!$E$382,IF('ИД Свод'!H101='Методика оценки'!$H$383,'Методика оценки'!$E$383,'Методика оценки'!$E$382))</f>
        <v>0</v>
      </c>
      <c r="J92" s="182">
        <f>IF('ИД Свод'!I101='Методика оценки'!$H$382,'Методика оценки'!$E$382,IF('ИД Свод'!I101='Методика оценки'!$H$383,'Методика оценки'!$E$383,'Методика оценки'!$E$382))</f>
        <v>33.299999999999997</v>
      </c>
      <c r="K92" s="182">
        <f>IF('ИД Свод'!J101='Методика оценки'!$H$382,'Методика оценки'!$E$382,IF('ИД Свод'!J101='Методика оценки'!$H$383,'Методика оценки'!$E$383,'Методика оценки'!$E$382))</f>
        <v>0</v>
      </c>
      <c r="L92" s="182">
        <f>IF('ИД Свод'!K101='Методика оценки'!$H$382,'Методика оценки'!$E$382,IF('ИД Свод'!K101='Методика оценки'!$H$383,'Методика оценки'!$E$383,'Методика оценки'!$E$382))</f>
        <v>33.299999999999997</v>
      </c>
    </row>
    <row r="93" spans="1:12">
      <c r="A93" s="66"/>
      <c r="B93" s="112" t="str">
        <f>'Методика оценки'!A384</f>
        <v>К6.7.3.</v>
      </c>
      <c r="C93" s="113" t="str">
        <f>'Методика оценки'!K384</f>
        <v>методические материалы ДОО</v>
      </c>
      <c r="D93" s="124"/>
      <c r="E93" s="182">
        <f>IF('ИД Свод'!D102='Методика оценки'!$H$385,'Методика оценки'!$E$385,IF('ИД Свод'!D102='Методика оценки'!$H$386,'Методика оценки'!$E$386,'Методика оценки'!$E$385))</f>
        <v>0</v>
      </c>
      <c r="F93" s="182">
        <f>IF('ИД Свод'!E102='Методика оценки'!$H$385,'Методика оценки'!$E$385,IF('ИД Свод'!E102='Методика оценки'!$H$386,'Методика оценки'!$E$386,'Методика оценки'!$E$385))</f>
        <v>0</v>
      </c>
      <c r="G93" s="182">
        <f>IF('ИД Свод'!F102='Методика оценки'!$H$385,'Методика оценки'!$E$385,IF('ИД Свод'!F102='Методика оценки'!$H$386,'Методика оценки'!$E$386,'Методика оценки'!$E$385))</f>
        <v>0</v>
      </c>
      <c r="H93" s="182">
        <f>IF('ИД Свод'!G102='Методика оценки'!$H$385,'Методика оценки'!$E$385,IF('ИД Свод'!G102='Методика оценки'!$H$386,'Методика оценки'!$E$386,'Методика оценки'!$E$385))</f>
        <v>33.299999999999997</v>
      </c>
      <c r="I93" s="182">
        <f>IF('ИД Свод'!H102='Методика оценки'!$H$385,'Методика оценки'!$E$385,IF('ИД Свод'!H102='Методика оценки'!$H$386,'Методика оценки'!$E$386,'Методика оценки'!$E$385))</f>
        <v>0</v>
      </c>
      <c r="J93" s="182">
        <f>IF('ИД Свод'!I102='Методика оценки'!$H$385,'Методика оценки'!$E$385,IF('ИД Свод'!I102='Методика оценки'!$H$386,'Методика оценки'!$E$386,'Методика оценки'!$E$385))</f>
        <v>33.299999999999997</v>
      </c>
      <c r="K93" s="182">
        <f>IF('ИД Свод'!J102='Методика оценки'!$H$385,'Методика оценки'!$E$385,IF('ИД Свод'!J102='Методика оценки'!$H$386,'Методика оценки'!$E$386,'Методика оценки'!$E$385))</f>
        <v>0</v>
      </c>
      <c r="L93" s="182">
        <f>IF('ИД Свод'!K102='Методика оценки'!$H$385,'Методика оценки'!$E$385,IF('ИД Свод'!K102='Методика оценки'!$H$386,'Методика оценки'!$E$386,'Методика оценки'!$E$385))</f>
        <v>33.299999999999997</v>
      </c>
    </row>
    <row r="94" spans="1:12" ht="30">
      <c r="A94" s="65"/>
      <c r="B94" s="111" t="str">
        <f>'Методика оценки'!A387</f>
        <v>К6.8.</v>
      </c>
      <c r="C94" s="86" t="str">
        <f>'Методика оценки'!C387</f>
        <v>Наличие на официальном сайте информации о предписаниях надзорных органов, отчетов об исполнении таких предписаний.</v>
      </c>
      <c r="D94" s="123">
        <f>'Методика оценки'!D387</f>
        <v>0.1</v>
      </c>
      <c r="E94" s="118">
        <f>(IF('ИД Свод'!D103='Методика оценки'!$H$388,'Методика оценки'!$E$388,IF('ИД Свод'!D103='Методика оценки'!$H$389,'Методика оценки'!$E$389,'Методика оценки'!$E$388)))*$D$94</f>
        <v>0</v>
      </c>
      <c r="F94" s="118">
        <f>(IF('ИД Свод'!E103='Методика оценки'!$H$388,'Методика оценки'!$E$388,IF('ИД Свод'!E103='Методика оценки'!$H$389,'Методика оценки'!$E$389,'Методика оценки'!$E$388)))*$D$94</f>
        <v>0</v>
      </c>
      <c r="G94" s="118">
        <f>(IF('ИД Свод'!F103='Методика оценки'!$H$388,'Методика оценки'!$E$388,IF('ИД Свод'!F103='Методика оценки'!$H$389,'Методика оценки'!$E$389,'Методика оценки'!$E$388)))*$D$94</f>
        <v>0</v>
      </c>
      <c r="H94" s="118">
        <f>(IF('ИД Свод'!G103='Методика оценки'!$H$388,'Методика оценки'!$E$388,IF('ИД Свод'!G103='Методика оценки'!$H$389,'Методика оценки'!$E$389,'Методика оценки'!$E$388)))*$D$94</f>
        <v>0</v>
      </c>
      <c r="I94" s="118">
        <f>(IF('ИД Свод'!H103='Методика оценки'!$H$388,'Методика оценки'!$E$388,IF('ИД Свод'!H103='Методика оценки'!$H$389,'Методика оценки'!$E$389,'Методика оценки'!$E$388)))*$D$94</f>
        <v>0</v>
      </c>
      <c r="J94" s="118">
        <f>(IF('ИД Свод'!I103='Методика оценки'!$H$388,'Методика оценки'!$E$388,IF('ИД Свод'!I103='Методика оценки'!$H$389,'Методика оценки'!$E$389,'Методика оценки'!$E$388)))*$D$94</f>
        <v>0</v>
      </c>
      <c r="K94" s="118">
        <f>(IF('ИД Свод'!J103='Методика оценки'!$H$388,'Методика оценки'!$E$388,IF('ИД Свод'!J103='Методика оценки'!$H$389,'Методика оценки'!$E$389,'Методика оценки'!$E$388)))*$D$94</f>
        <v>0</v>
      </c>
      <c r="L94" s="118">
        <f>(IF('ИД Свод'!K103='Методика оценки'!$H$388,'Методика оценки'!$E$388,IF('ИД Свод'!K103='Методика оценки'!$H$389,'Методика оценки'!$E$389,'Методика оценки'!$E$388)))*$D$94</f>
        <v>0</v>
      </c>
    </row>
    <row r="95" spans="1:12" ht="30">
      <c r="A95" s="65"/>
      <c r="B95" s="111" t="str">
        <f>'Методика оценки'!A390</f>
        <v>К6.9.</v>
      </c>
      <c r="C95" s="86" t="str">
        <f>'Методика оценки'!C390</f>
        <v>Наличие на официальном сайте ДОО электронной формы обратной связи (для отправки жалоб, предложений и пр.)</v>
      </c>
      <c r="D95" s="123">
        <f>'Методика оценки'!D390</f>
        <v>0.1</v>
      </c>
      <c r="E95" s="118">
        <f>(IF('ИД Свод'!D104='Методика оценки'!$H$391,'Методика оценки'!$E$391,IF('ИД Свод'!D104='Методика оценки'!$H$392,'Методика оценки'!$E$392,'Методика оценки'!$E$391)))*$D$95</f>
        <v>10</v>
      </c>
      <c r="F95" s="118">
        <f>(IF('ИД Свод'!E104='Методика оценки'!$H$391,'Методика оценки'!$E$391,IF('ИД Свод'!E104='Методика оценки'!$H$392,'Методика оценки'!$E$392,'Методика оценки'!$E$391)))*$D$95</f>
        <v>10</v>
      </c>
      <c r="G95" s="118">
        <f>(IF('ИД Свод'!F104='Методика оценки'!$H$391,'Методика оценки'!$E$391,IF('ИД Свод'!F104='Методика оценки'!$H$392,'Методика оценки'!$E$392,'Методика оценки'!$E$391)))*$D$95</f>
        <v>10</v>
      </c>
      <c r="H95" s="118">
        <f>(IF('ИД Свод'!G104='Методика оценки'!$H$391,'Методика оценки'!$E$391,IF('ИД Свод'!G104='Методика оценки'!$H$392,'Методика оценки'!$E$392,'Методика оценки'!$E$391)))*$D$95</f>
        <v>10</v>
      </c>
      <c r="I95" s="118">
        <f>(IF('ИД Свод'!H104='Методика оценки'!$H$391,'Методика оценки'!$E$391,IF('ИД Свод'!H104='Методика оценки'!$H$392,'Методика оценки'!$E$392,'Методика оценки'!$E$391)))*$D$95</f>
        <v>0</v>
      </c>
      <c r="J95" s="118">
        <f>(IF('ИД Свод'!I104='Методика оценки'!$H$391,'Методика оценки'!$E$391,IF('ИД Свод'!I104='Методика оценки'!$H$392,'Методика оценки'!$E$392,'Методика оценки'!$E$391)))*$D$95</f>
        <v>10</v>
      </c>
      <c r="K95" s="118">
        <f>(IF('ИД Свод'!J104='Методика оценки'!$H$391,'Методика оценки'!$E$391,IF('ИД Свод'!J104='Методика оценки'!$H$392,'Методика оценки'!$E$392,'Методика оценки'!$E$391)))*$D$95</f>
        <v>0</v>
      </c>
      <c r="L95" s="118">
        <f>(IF('ИД Свод'!K104='Методика оценки'!$H$391,'Методика оценки'!$E$391,IF('ИД Свод'!K104='Методика оценки'!$H$392,'Методика оценки'!$E$392,'Методика оценки'!$E$391)))*$D$95</f>
        <v>10</v>
      </c>
    </row>
    <row r="96" spans="1:12">
      <c r="A96" s="65"/>
      <c r="B96" s="111" t="str">
        <f>'Методика оценки'!A393</f>
        <v>К6.10.</v>
      </c>
      <c r="C96" s="86" t="str">
        <f>'Методика оценки'!C393</f>
        <v xml:space="preserve">Наличие в открытом доступе ежегодного публичного доклада ДОО </v>
      </c>
      <c r="D96" s="123">
        <f>'Методика оценки'!D393</f>
        <v>0.1</v>
      </c>
      <c r="E96" s="118">
        <f>(IF('ИД Свод'!D105='Методика оценки'!$H$394,'Методика оценки'!$E$394,IF('ИД Свод'!D105='Методика оценки'!$H$395,'Методика оценки'!$E$395,'Методика оценки'!$E$394)))*$D$96</f>
        <v>0</v>
      </c>
      <c r="F96" s="118">
        <f>(IF('ИД Свод'!E105='Методика оценки'!$H$394,'Методика оценки'!$E$394,IF('ИД Свод'!E105='Методика оценки'!$H$395,'Методика оценки'!$E$395,'Методика оценки'!$E$394)))*$D$96</f>
        <v>0</v>
      </c>
      <c r="G96" s="118">
        <f>(IF('ИД Свод'!F105='Методика оценки'!$H$394,'Методика оценки'!$E$394,IF('ИД Свод'!F105='Методика оценки'!$H$395,'Методика оценки'!$E$395,'Методика оценки'!$E$394)))*$D$96</f>
        <v>0</v>
      </c>
      <c r="H96" s="118">
        <f>(IF('ИД Свод'!G105='Методика оценки'!$H$394,'Методика оценки'!$E$394,IF('ИД Свод'!G105='Методика оценки'!$H$395,'Методика оценки'!$E$395,'Методика оценки'!$E$394)))*$D$96</f>
        <v>0</v>
      </c>
      <c r="I96" s="118">
        <f>(IF('ИД Свод'!H105='Методика оценки'!$H$394,'Методика оценки'!$E$394,IF('ИД Свод'!H105='Методика оценки'!$H$395,'Методика оценки'!$E$395,'Методика оценки'!$E$394)))*$D$96</f>
        <v>0</v>
      </c>
      <c r="J96" s="118">
        <f>(IF('ИД Свод'!I105='Методика оценки'!$H$394,'Методика оценки'!$E$394,IF('ИД Свод'!I105='Методика оценки'!$H$395,'Методика оценки'!$E$395,'Методика оценки'!$E$394)))*$D$96</f>
        <v>10</v>
      </c>
      <c r="K96" s="118">
        <f>(IF('ИД Свод'!J105='Методика оценки'!$H$394,'Методика оценки'!$E$394,IF('ИД Свод'!J105='Методика оценки'!$H$395,'Методика оценки'!$E$395,'Методика оценки'!$E$394)))*$D$96</f>
        <v>0</v>
      </c>
      <c r="L96" s="118">
        <f>(IF('ИД Свод'!K105='Методика оценки'!$H$394,'Методика оценки'!$E$394,IF('ИД Свод'!K105='Методика оценки'!$H$395,'Методика оценки'!$E$395,'Методика оценки'!$E$394)))*$D$96</f>
        <v>10</v>
      </c>
    </row>
    <row r="97" spans="1:12">
      <c r="A97" s="65"/>
      <c r="B97" s="111" t="str">
        <f>'Методика оценки'!A396</f>
        <v>К6.11.</v>
      </c>
      <c r="C97" s="86" t="str">
        <f>'Методика оценки'!C396</f>
        <v>Количество используемых дополнительных форм информирования родителей</v>
      </c>
      <c r="D97" s="123">
        <f>'Методика оценки'!D396</f>
        <v>0.1</v>
      </c>
      <c r="E97" s="118">
        <f>(IF('ИД Свод'!D106&lt;='Методика оценки'!$J$397,'Методика оценки'!$E$397,IF('Методика оценки'!$H$398&lt;='ИД Свод'!D106&lt;='Методика оценки'!$J$398,'Методика оценки'!$E$398,IF('ИД Свод'!D106&gt;='Методика оценки'!$H$399,'Методика оценки'!$E$399,'Методика оценки'!$E$398))))*$D$97</f>
        <v>10</v>
      </c>
      <c r="F97" s="118">
        <f>(IF('ИД Свод'!E106&lt;='Методика оценки'!$J$397,'Методика оценки'!$E$397,IF('Методика оценки'!$H$398&lt;='ИД Свод'!E106&lt;='Методика оценки'!$J$398,'Методика оценки'!$E$398,IF('ИД Свод'!E106&gt;='Методика оценки'!$H$399,'Методика оценки'!$E$399,'Методика оценки'!$E$398))))*$D$97</f>
        <v>10</v>
      </c>
      <c r="G97" s="118">
        <f>(IF('ИД Свод'!F106&lt;='Методика оценки'!$J$397,'Методика оценки'!$E$397,IF('Методика оценки'!$H$398&lt;='ИД Свод'!F106&lt;='Методика оценки'!$J$398,'Методика оценки'!$E$398,IF('ИД Свод'!F106&gt;='Методика оценки'!$H$399,'Методика оценки'!$E$399,'Методика оценки'!$E$398))))*$D$97</f>
        <v>10</v>
      </c>
      <c r="H97" s="118">
        <f>(IF('ИД Свод'!G106&lt;='Методика оценки'!$J$397,'Методика оценки'!$E$397,IF('Методика оценки'!$H$398&lt;='ИД Свод'!G106&lt;='Методика оценки'!$J$398,'Методика оценки'!$E$398,IF('ИД Свод'!G106&gt;='Методика оценки'!$H$399,'Методика оценки'!$E$399,'Методика оценки'!$E$398))))*$D$97</f>
        <v>10</v>
      </c>
      <c r="I97" s="118">
        <f>(IF('ИД Свод'!H106&lt;='Методика оценки'!$J$397,'Методика оценки'!$E$397,IF('Методика оценки'!$H$398&lt;='ИД Свод'!H106&lt;='Методика оценки'!$J$398,'Методика оценки'!$E$398,IF('ИД Свод'!H106&gt;='Методика оценки'!$H$399,'Методика оценки'!$E$399,'Методика оценки'!$E$398))))*$D$97</f>
        <v>0</v>
      </c>
      <c r="J97" s="118">
        <f>(IF('ИД Свод'!I106&lt;='Методика оценки'!$J$397,'Методика оценки'!$E$397,IF('Методика оценки'!$H$398&lt;='ИД Свод'!I106&lt;='Методика оценки'!$J$398,'Методика оценки'!$E$398,IF('ИД Свод'!I106&gt;='Методика оценки'!$H$399,'Методика оценки'!$E$399,'Методика оценки'!$E$398))))*$D$97</f>
        <v>10</v>
      </c>
      <c r="K97" s="118">
        <f>(IF('ИД Свод'!J106&lt;='Методика оценки'!$J$397,'Методика оценки'!$E$397,IF('Методика оценки'!$H$398&lt;='ИД Свод'!J106&lt;='Методика оценки'!$J$398,'Методика оценки'!$E$398,IF('ИД Свод'!J106&gt;='Методика оценки'!$H$399,'Методика оценки'!$E$399,'Методика оценки'!$E$398))))*$D$97</f>
        <v>10</v>
      </c>
      <c r="L97" s="118">
        <f>(IF('ИД Свод'!K106&lt;='Методика оценки'!$J$397,'Методика оценки'!$E$397,IF('Методика оценки'!$H$398&lt;='ИД Свод'!K106&lt;='Методика оценки'!$J$398,'Методика оценки'!$E$398,IF('ИД Свод'!K106&gt;='Методика оценки'!$H$399,'Методика оценки'!$E$399,'Методика оценки'!$E$398))))*$D$97</f>
        <v>10</v>
      </c>
    </row>
    <row r="98" spans="1:12">
      <c r="A98" s="64"/>
      <c r="B98" s="106" t="str">
        <f>'Методика оценки'!A405</f>
        <v>К7</v>
      </c>
      <c r="C98" s="106" t="str">
        <f>'Методика оценки'!B405</f>
        <v>Группа критериев 7. Качество управления учреждением</v>
      </c>
      <c r="D98" s="122">
        <f>'Методика оценки'!D405</f>
        <v>0.1</v>
      </c>
      <c r="E98" s="178">
        <f t="shared" ref="E98:L98" si="10">SUM(E99:E110)*$D$98</f>
        <v>5.3000000000000007</v>
      </c>
      <c r="F98" s="178">
        <f t="shared" si="10"/>
        <v>5.4</v>
      </c>
      <c r="G98" s="178">
        <f t="shared" si="10"/>
        <v>5.4</v>
      </c>
      <c r="H98" s="178">
        <f t="shared" si="10"/>
        <v>7.9</v>
      </c>
      <c r="I98" s="178">
        <f t="shared" si="10"/>
        <v>4.4000000000000004</v>
      </c>
      <c r="J98" s="178">
        <f t="shared" si="10"/>
        <v>4</v>
      </c>
      <c r="K98" s="178">
        <f t="shared" si="10"/>
        <v>4</v>
      </c>
      <c r="L98" s="178">
        <f t="shared" si="10"/>
        <v>5.4</v>
      </c>
    </row>
    <row r="99" spans="1:12" ht="30">
      <c r="A99" s="65"/>
      <c r="B99" s="111" t="str">
        <f>'Методика оценки'!A406</f>
        <v>К7.1.</v>
      </c>
      <c r="C99" s="86" t="str">
        <f>'Методика оценки'!C406</f>
        <v>Наличие функционирующего в ДОО коллегиального органа управления с участием общественности</v>
      </c>
      <c r="D99" s="123">
        <f>'Методика оценки'!D406</f>
        <v>0.1</v>
      </c>
      <c r="E99" s="118">
        <f>(IF('ИД Свод'!D107='Методика оценки'!$H$407,'Методика оценки'!$E$407,IF('ИД Свод'!D107='Методика оценки'!$H$408,'Методика оценки'!$E$408,'Методика оценки'!$E$407)))*$D$99</f>
        <v>10</v>
      </c>
      <c r="F99" s="118">
        <f>(IF('ИД Свод'!E107='Методика оценки'!$H$407,'Методика оценки'!$E$407,IF('ИД Свод'!E107='Методика оценки'!$H$408,'Методика оценки'!$E$408,'Методика оценки'!$E$407)))*$D$99</f>
        <v>10</v>
      </c>
      <c r="G99" s="118">
        <f>(IF('ИД Свод'!F107='Методика оценки'!$H$407,'Методика оценки'!$E$407,IF('ИД Свод'!F107='Методика оценки'!$H$408,'Методика оценки'!$E$408,'Методика оценки'!$E$407)))*$D$99</f>
        <v>10</v>
      </c>
      <c r="H99" s="118">
        <f>(IF('ИД Свод'!G107='Методика оценки'!$H$407,'Методика оценки'!$E$407,IF('ИД Свод'!G107='Методика оценки'!$H$408,'Методика оценки'!$E$408,'Методика оценки'!$E$407)))*$D$99</f>
        <v>10</v>
      </c>
      <c r="I99" s="118">
        <f>(IF('ИД Свод'!H107='Методика оценки'!$H$407,'Методика оценки'!$E$407,IF('ИД Свод'!H107='Методика оценки'!$H$408,'Методика оценки'!$E$408,'Методика оценки'!$E$407)))*$D$99</f>
        <v>0</v>
      </c>
      <c r="J99" s="118">
        <f>(IF('ИД Свод'!I107='Методика оценки'!$H$407,'Методика оценки'!$E$407,IF('ИД Свод'!I107='Методика оценки'!$H$408,'Методика оценки'!$E$408,'Методика оценки'!$E$407)))*$D$99</f>
        <v>0</v>
      </c>
      <c r="K99" s="118">
        <f>(IF('ИД Свод'!J107='Методика оценки'!$H$407,'Методика оценки'!$E$407,IF('ИД Свод'!J107='Методика оценки'!$H$408,'Методика оценки'!$E$408,'Методика оценки'!$E$407)))*$D$99</f>
        <v>0</v>
      </c>
      <c r="L99" s="118">
        <f>(IF('ИД Свод'!K107='Методика оценки'!$H$407,'Методика оценки'!$E$407,IF('ИД Свод'!K107='Методика оценки'!$H$408,'Методика оценки'!$E$408,'Методика оценки'!$E$407)))*$D$99</f>
        <v>10</v>
      </c>
    </row>
    <row r="100" spans="1:12">
      <c r="A100" s="65"/>
      <c r="B100" s="111" t="str">
        <f>'Методика оценки'!A409</f>
        <v>К7.2.</v>
      </c>
      <c r="C100" s="86" t="str">
        <f>'Методика оценки'!C409</f>
        <v>Наличие системы самообследования ДОО</v>
      </c>
      <c r="D100" s="123">
        <f>'Методика оценки'!D409</f>
        <v>0.1</v>
      </c>
      <c r="E100" s="118">
        <f>(IF('ИД Свод'!D108='Методика оценки'!$H$410,'Методика оценки'!$E$410,IF('ИД Свод'!D108='Методика оценки'!$H$411,'Методика оценки'!$E$411,'Методика оценки'!$E$410)))*$D$100</f>
        <v>0</v>
      </c>
      <c r="F100" s="118">
        <f>(IF('ИД Свод'!E108='Методика оценки'!$H$410,'Методика оценки'!$E$410,IF('ИД Свод'!E108='Методика оценки'!$H$411,'Методика оценки'!$E$411,'Методика оценки'!$E$410)))*$D$100</f>
        <v>0</v>
      </c>
      <c r="G100" s="118">
        <f>(IF('ИД Свод'!F108='Методика оценки'!$H$410,'Методика оценки'!$E$410,IF('ИД Свод'!F108='Методика оценки'!$H$411,'Методика оценки'!$E$411,'Методика оценки'!$E$410)))*$D$100</f>
        <v>0</v>
      </c>
      <c r="H100" s="118">
        <f>(IF('ИД Свод'!G108='Методика оценки'!$H$410,'Методика оценки'!$E$410,IF('ИД Свод'!G108='Методика оценки'!$H$411,'Методика оценки'!$E$411,'Методика оценки'!$E$410)))*$D$100</f>
        <v>10</v>
      </c>
      <c r="I100" s="118">
        <f>(IF('ИД Свод'!H108='Методика оценки'!$H$410,'Методика оценки'!$E$410,IF('ИД Свод'!H108='Методика оценки'!$H$411,'Методика оценки'!$E$411,'Методика оценки'!$E$410)))*$D$100</f>
        <v>0</v>
      </c>
      <c r="J100" s="118">
        <f>(IF('ИД Свод'!I108='Методика оценки'!$H$410,'Методика оценки'!$E$410,IF('ИД Свод'!I108='Методика оценки'!$H$411,'Методика оценки'!$E$411,'Методика оценки'!$E$410)))*$D$100</f>
        <v>10</v>
      </c>
      <c r="K100" s="118">
        <f>(IF('ИД Свод'!J108='Методика оценки'!$H$410,'Методика оценки'!$E$410,IF('ИД Свод'!J108='Методика оценки'!$H$411,'Методика оценки'!$E$411,'Методика оценки'!$E$410)))*$D$100</f>
        <v>0</v>
      </c>
      <c r="L100" s="118">
        <f>(IF('ИД Свод'!K108='Методика оценки'!$H$410,'Методика оценки'!$E$410,IF('ИД Свод'!K108='Методика оценки'!$H$411,'Методика оценки'!$E$411,'Методика оценки'!$E$410)))*$D$100</f>
        <v>0</v>
      </c>
    </row>
    <row r="101" spans="1:12">
      <c r="A101" s="65"/>
      <c r="B101" s="111" t="str">
        <f>'Методика оценки'!A412</f>
        <v>К7.3.</v>
      </c>
      <c r="C101" s="86" t="str">
        <f>'Методика оценки'!C412</f>
        <v>Наличие долгосрочной программы развития ДОО (от 3 до 5 лет)</v>
      </c>
      <c r="D101" s="123">
        <f>'Методика оценки'!D412</f>
        <v>0.05</v>
      </c>
      <c r="E101" s="118">
        <f>(IF('ИД Свод'!D109='Методика оценки'!$H$413,'Методика оценки'!$E$413,IF('ИД Свод'!D109='Методика оценки'!$H$414,'Методика оценки'!$E$414,'Методика оценки'!$E$413)))*$D$101</f>
        <v>0</v>
      </c>
      <c r="F101" s="118">
        <f>(IF('ИД Свод'!E109='Методика оценки'!$H$413,'Методика оценки'!$E$413,IF('ИД Свод'!E109='Методика оценки'!$H$414,'Методика оценки'!$E$414,'Методика оценки'!$E$413)))*$D$101</f>
        <v>0</v>
      </c>
      <c r="G101" s="118">
        <f>(IF('ИД Свод'!F109='Методика оценки'!$H$413,'Методика оценки'!$E$413,IF('ИД Свод'!F109='Методика оценки'!$H$414,'Методика оценки'!$E$414,'Методика оценки'!$E$413)))*$D$101</f>
        <v>0</v>
      </c>
      <c r="H101" s="118">
        <f>(IF('ИД Свод'!G109='Методика оценки'!$H$413,'Методика оценки'!$E$413,IF('ИД Свод'!G109='Методика оценки'!$H$414,'Методика оценки'!$E$414,'Методика оценки'!$E$413)))*$D$101</f>
        <v>5</v>
      </c>
      <c r="I101" s="118">
        <f>(IF('ИД Свод'!H109='Методика оценки'!$H$413,'Методика оценки'!$E$413,IF('ИД Свод'!H109='Методика оценки'!$H$414,'Методика оценки'!$E$414,'Методика оценки'!$E$413)))*$D$101</f>
        <v>0</v>
      </c>
      <c r="J101" s="118">
        <f>(IF('ИД Свод'!I109='Методика оценки'!$H$413,'Методика оценки'!$E$413,IF('ИД Свод'!I109='Методика оценки'!$H$414,'Методика оценки'!$E$414,'Методика оценки'!$E$413)))*$D$101</f>
        <v>5</v>
      </c>
      <c r="K101" s="118">
        <f>(IF('ИД Свод'!J109='Методика оценки'!$H$413,'Методика оценки'!$E$413,IF('ИД Свод'!J109='Методика оценки'!$H$414,'Методика оценки'!$E$414,'Методика оценки'!$E$413)))*$D$101</f>
        <v>0</v>
      </c>
      <c r="L101" s="118">
        <f>(IF('ИД Свод'!K109='Методика оценки'!$H$413,'Методика оценки'!$E$413,IF('ИД Свод'!K109='Методика оценки'!$H$414,'Методика оценки'!$E$414,'Методика оценки'!$E$413)))*$D$101</f>
        <v>5</v>
      </c>
    </row>
    <row r="102" spans="1:12" ht="30">
      <c r="A102" s="65"/>
      <c r="B102" s="111" t="str">
        <f>'Методика оценки'!A415</f>
        <v>К7.4.</v>
      </c>
      <c r="C102" s="86" t="str">
        <f>'Методика оценки'!C415</f>
        <v>Является ли ДОО экспериментальной площадкой федерального, регионального или муниципального уровня</v>
      </c>
      <c r="D102" s="123">
        <f>'Методика оценки'!D415</f>
        <v>0.05</v>
      </c>
      <c r="E102" s="118">
        <f>(IF('ИД Свод'!D110='Методика оценки'!$H$416,'Методика оценки'!$E$416,IF('ИД Свод'!D110='Методика оценки'!$H$417,'Методика оценки'!$E$417,IF('ИД Свод'!D110='Методика оценки'!$H$418,'Методика оценки'!$E$418,'Методика оценки'!$E$419))))*$D$102</f>
        <v>0</v>
      </c>
      <c r="F102" s="118">
        <f>(IF('ИД Свод'!E110='Методика оценки'!$H$416,'Методика оценки'!$E$416,IF('ИД Свод'!E110='Методика оценки'!$H$417,'Методика оценки'!$E$417,IF('ИД Свод'!E110='Методика оценки'!$H$418,'Методика оценки'!$E$418,'Методика оценки'!$E$419))))*$D$102</f>
        <v>0</v>
      </c>
      <c r="G102" s="118">
        <f>(IF('ИД Свод'!F110='Методика оценки'!$H$416,'Методика оценки'!$E$416,IF('ИД Свод'!F110='Методика оценки'!$H$417,'Методика оценки'!$E$417,IF('ИД Свод'!F110='Методика оценки'!$H$418,'Методика оценки'!$E$418,'Методика оценки'!$E$419))))*$D$102</f>
        <v>0</v>
      </c>
      <c r="H102" s="118">
        <f>(IF('ИД Свод'!G110='Методика оценки'!$H$416,'Методика оценки'!$E$416,IF('ИД Свод'!G110='Методика оценки'!$H$417,'Методика оценки'!$E$417,IF('ИД Свод'!G110='Методика оценки'!$H$418,'Методика оценки'!$E$418,'Методика оценки'!$E$419))))*$D$102</f>
        <v>0</v>
      </c>
      <c r="I102" s="118">
        <f>(IF('ИД Свод'!H110='Методика оценки'!$H$416,'Методика оценки'!$E$416,IF('ИД Свод'!H110='Методика оценки'!$H$417,'Методика оценки'!$E$417,IF('ИД Свод'!H110='Методика оценки'!$H$418,'Методика оценки'!$E$418,'Методика оценки'!$E$419))))*$D$102</f>
        <v>0</v>
      </c>
      <c r="J102" s="118">
        <f>(IF('ИД Свод'!I110='Методика оценки'!$H$416,'Методика оценки'!$E$416,IF('ИД Свод'!I110='Методика оценки'!$H$417,'Методика оценки'!$E$417,IF('ИД Свод'!I110='Методика оценки'!$H$418,'Методика оценки'!$E$418,'Методика оценки'!$E$419))))*$D$102</f>
        <v>0</v>
      </c>
      <c r="K102" s="118">
        <f>(IF('ИД Свод'!J110='Методика оценки'!$H$416,'Методика оценки'!$E$416,IF('ИД Свод'!J110='Методика оценки'!$H$417,'Методика оценки'!$E$417,IF('ИД Свод'!J110='Методика оценки'!$H$418,'Методика оценки'!$E$418,'Методика оценки'!$E$419))))*$D$102</f>
        <v>0</v>
      </c>
      <c r="L102" s="118">
        <f>(IF('ИД Свод'!K110='Методика оценки'!$H$416,'Методика оценки'!$E$416,IF('ИД Свод'!K110='Методика оценки'!$H$417,'Методика оценки'!$E$417,IF('ИД Свод'!K110='Методика оценки'!$H$418,'Методика оценки'!$E$418,'Методика оценки'!$E$419))))*$D$102</f>
        <v>0</v>
      </c>
    </row>
    <row r="103" spans="1:12" ht="30">
      <c r="A103" s="65"/>
      <c r="B103" s="111" t="str">
        <f>'Методика оценки'!A420</f>
        <v>К7.5.</v>
      </c>
      <c r="C103" s="86" t="str">
        <f>'Методика оценки'!C420</f>
        <v>Участие ДОО в конкурсах  федерального, регионального и муниципального уровня</v>
      </c>
      <c r="D103" s="123">
        <f>'Методика оценки'!D420</f>
        <v>0.05</v>
      </c>
      <c r="E103" s="118">
        <f>(IF('ИД Свод'!D111='Методика оценки'!$H$421,'Методика оценки'!$E$421,IF('ИД Свод'!D111='Методика оценки'!$H$422,'Методика оценки'!$E$422,IF('ИД Свод'!D111='Методика оценки'!$H$423,'Методика оценки'!$E$423,'Методика оценки'!$E$424))))*$D$103</f>
        <v>4</v>
      </c>
      <c r="F103" s="118">
        <f>(IF('ИД Свод'!E111='Методика оценки'!$H$421,'Методика оценки'!$E$421,IF('ИД Свод'!E111='Методика оценки'!$H$422,'Методика оценки'!$E$422,IF('ИД Свод'!E111='Методика оценки'!$H$423,'Методика оценки'!$E$423,'Методика оценки'!$E$424))))*$D$103</f>
        <v>4.5</v>
      </c>
      <c r="G103" s="118">
        <f>(IF('ИД Свод'!F111='Методика оценки'!$H$421,'Методика оценки'!$E$421,IF('ИД Свод'!F111='Методика оценки'!$H$422,'Методика оценки'!$E$422,IF('ИД Свод'!F111='Методика оценки'!$H$423,'Методика оценки'!$E$423,'Методика оценки'!$E$424))))*$D$103</f>
        <v>4.5</v>
      </c>
      <c r="H103" s="118">
        <f>(IF('ИД Свод'!G111='Методика оценки'!$H$421,'Методика оценки'!$E$421,IF('ИД Свод'!G111='Методика оценки'!$H$422,'Методика оценки'!$E$422,IF('ИД Свод'!G111='Методика оценки'!$H$423,'Методика оценки'!$E$423,'Методика оценки'!$E$424))))*$D$103</f>
        <v>4.5</v>
      </c>
      <c r="I103" s="118">
        <f>(IF('ИД Свод'!H111='Методика оценки'!$H$421,'Методика оценки'!$E$421,IF('ИД Свод'!H111='Методика оценки'!$H$422,'Методика оценки'!$E$422,IF('ИД Свод'!H111='Методика оценки'!$H$423,'Методика оценки'!$E$423,'Методика оценки'!$E$424))))*$D$103</f>
        <v>0</v>
      </c>
      <c r="J103" s="118">
        <f>(IF('ИД Свод'!I111='Методика оценки'!$H$421,'Методика оценки'!$E$421,IF('ИД Свод'!I111='Методика оценки'!$H$422,'Методика оценки'!$E$422,IF('ИД Свод'!I111='Методика оценки'!$H$423,'Методика оценки'!$E$423,'Методика оценки'!$E$424))))*$D$103</f>
        <v>0</v>
      </c>
      <c r="K103" s="118">
        <f>(IF('ИД Свод'!J111='Методика оценки'!$H$421,'Методика оценки'!$E$421,IF('ИД Свод'!J111='Методика оценки'!$H$422,'Методика оценки'!$E$422,IF('ИД Свод'!J111='Методика оценки'!$H$423,'Методика оценки'!$E$423,'Методика оценки'!$E$424))))*$D$103</f>
        <v>0</v>
      </c>
      <c r="L103" s="118">
        <f>(IF('ИД Свод'!K111='Методика оценки'!$H$421,'Методика оценки'!$E$421,IF('ИД Свод'!K111='Методика оценки'!$H$422,'Методика оценки'!$E$422,IF('ИД Свод'!K111='Методика оценки'!$H$423,'Методика оценки'!$E$423,'Методика оценки'!$E$424))))*$D$103</f>
        <v>4</v>
      </c>
    </row>
    <row r="104" spans="1:12" ht="30">
      <c r="A104" s="65"/>
      <c r="B104" s="111" t="str">
        <f>'Методика оценки'!A425</f>
        <v>К7.6.</v>
      </c>
      <c r="C104" s="86" t="str">
        <f>'Методика оценки'!C425</f>
        <v>Наличие у ДОО призового места или гранта федерального, регионального или муниципального уровня</v>
      </c>
      <c r="D104" s="123">
        <f>'Методика оценки'!D425</f>
        <v>0.05</v>
      </c>
      <c r="E104" s="118">
        <f>(IF('ИД Свод'!D112='Методика оценки'!$H$426,'Методика оценки'!$E$426,IF('ИД Свод'!D112='Методика оценки'!$H$427,'Методика оценки'!$E$427,IF('ИД Свод'!D112='Методика оценки'!$H$428,'Методика оценки'!$E$428,'Методика оценки'!$E$429))))*$D$104</f>
        <v>4</v>
      </c>
      <c r="F104" s="118">
        <f>(IF('ИД Свод'!E112='Методика оценки'!$H$426,'Методика оценки'!$E$426,IF('ИД Свод'!E112='Методика оценки'!$H$427,'Методика оценки'!$E$427,IF('ИД Свод'!E112='Методика оценки'!$H$428,'Методика оценки'!$E$428,'Методика оценки'!$E$429))))*$D$104</f>
        <v>4.5</v>
      </c>
      <c r="G104" s="118">
        <f>(IF('ИД Свод'!F112='Методика оценки'!$H$426,'Методика оценки'!$E$426,IF('ИД Свод'!F112='Методика оценки'!$H$427,'Методика оценки'!$E$427,IF('ИД Свод'!F112='Методика оценки'!$H$428,'Методика оценки'!$E$428,'Методика оценки'!$E$429))))*$D$104</f>
        <v>4.5</v>
      </c>
      <c r="H104" s="118">
        <f>(IF('ИД Свод'!G112='Методика оценки'!$H$426,'Методика оценки'!$E$426,IF('ИД Свод'!G112='Методика оценки'!$H$427,'Методика оценки'!$E$427,IF('ИД Свод'!G112='Методика оценки'!$H$428,'Методика оценки'!$E$428,'Методика оценки'!$E$429))))*$D$104</f>
        <v>4.5</v>
      </c>
      <c r="I104" s="118">
        <f>(IF('ИД Свод'!H112='Методика оценки'!$H$426,'Методика оценки'!$E$426,IF('ИД Свод'!H112='Методика оценки'!$H$427,'Методика оценки'!$E$427,IF('ИД Свод'!H112='Методика оценки'!$H$428,'Методика оценки'!$E$428,'Методика оценки'!$E$429))))*$D$104</f>
        <v>4</v>
      </c>
      <c r="J104" s="118">
        <f>(IF('ИД Свод'!I112='Методика оценки'!$H$426,'Методика оценки'!$E$426,IF('ИД Свод'!I112='Методика оценки'!$H$427,'Методика оценки'!$E$427,IF('ИД Свод'!I112='Методика оценки'!$H$428,'Методика оценки'!$E$428,'Методика оценки'!$E$429))))*$D$104</f>
        <v>0</v>
      </c>
      <c r="K104" s="118">
        <f>(IF('ИД Свод'!J112='Методика оценки'!$H$426,'Методика оценки'!$E$426,IF('ИД Свод'!J112='Методика оценки'!$H$427,'Методика оценки'!$E$427,IF('ИД Свод'!J112='Методика оценки'!$H$428,'Методика оценки'!$E$428,'Методика оценки'!$E$429))))*$D$104</f>
        <v>0</v>
      </c>
      <c r="L104" s="118">
        <f>(IF('ИД Свод'!K112='Методика оценки'!$H$426,'Методика оценки'!$E$426,IF('ИД Свод'!K112='Методика оценки'!$H$427,'Методика оценки'!$E$427,IF('ИД Свод'!K112='Методика оценки'!$H$428,'Методика оценки'!$E$428,'Методика оценки'!$E$429))))*$D$104</f>
        <v>0</v>
      </c>
    </row>
    <row r="105" spans="1:12">
      <c r="A105" s="65"/>
      <c r="B105" s="111" t="str">
        <f>'Методика оценки'!A430</f>
        <v>К7.7.</v>
      </c>
      <c r="C105" s="86" t="str">
        <f>'Методика оценки'!C430</f>
        <v>Доля сотрудников ДОО, переведенных на эффективный контракт</v>
      </c>
      <c r="D105" s="123">
        <f>'Методика оценки'!D430</f>
        <v>0.1</v>
      </c>
      <c r="E105" s="118">
        <f>(IF((('ИД Свод'!D113/'ИД Свод'!D114)*100)&lt;='Методика оценки'!$J$432,'Методика оценки'!$E$432,IF('Методика оценки'!$H$433&lt;=(('ИД Свод'!D113/'ИД Свод'!D114)*100)&lt;='Методика оценки'!$J$433,'Методика оценки'!$E$433,IF((('ИД Свод'!D113/'ИД Свод'!D114)*100)&gt;='Методика оценки'!$H$434,'Методика оценки'!$E$434,'Методика оценки'!$E$433))))*$D$105</f>
        <v>0</v>
      </c>
      <c r="F105" s="118">
        <f>(IF((('ИД Свод'!E113/'ИД Свод'!E114)*100)&lt;='Методика оценки'!$J$432,'Методика оценки'!$E$432,IF('Методика оценки'!$H$433&lt;=(('ИД Свод'!E113/'ИД Свод'!E114)*100)&lt;='Методика оценки'!$J$433,'Методика оценки'!$E$433,IF((('ИД Свод'!E113/'ИД Свод'!E114)*100)&gt;='Методика оценки'!$H$434,'Методика оценки'!$E$434,'Методика оценки'!$E$433))))*$D$105</f>
        <v>0</v>
      </c>
      <c r="G105" s="118">
        <f>(IF((('ИД Свод'!F113/'ИД Свод'!F114)*100)&lt;='Методика оценки'!$J$432,'Методика оценки'!$E$432,IF('Методика оценки'!$H$433&lt;=(('ИД Свод'!F113/'ИД Свод'!F114)*100)&lt;='Методика оценки'!$J$433,'Методика оценки'!$E$433,IF((('ИД Свод'!F113/'ИД Свод'!F114)*100)&gt;='Методика оценки'!$H$434,'Методика оценки'!$E$434,'Методика оценки'!$E$433))))*$D$105</f>
        <v>0</v>
      </c>
      <c r="H105" s="118">
        <f>(IF((('ИД Свод'!G113/'ИД Свод'!G114)*100)&lt;='Методика оценки'!$J$432,'Методика оценки'!$E$432,IF('Методика оценки'!$H$433&lt;=(('ИД Свод'!G113/'ИД Свод'!G114)*100)&lt;='Методика оценки'!$J$433,'Методика оценки'!$E$433,IF((('ИД Свод'!G113/'ИД Свод'!G114)*100)&gt;='Методика оценки'!$H$434,'Методика оценки'!$E$434,'Методика оценки'!$E$433))))*$D$105</f>
        <v>0</v>
      </c>
      <c r="I105" s="118">
        <f>(IF((('ИД Свод'!H113/'ИД Свод'!H114)*100)&lt;='Методика оценки'!$J$432,'Методика оценки'!$E$432,IF('Методика оценки'!$H$433&lt;=(('ИД Свод'!H113/'ИД Свод'!H114)*100)&lt;='Методика оценки'!$J$433,'Методика оценки'!$E$433,IF((('ИД Свод'!H113/'ИД Свод'!H114)*100)&gt;='Методика оценки'!$H$434,'Методика оценки'!$E$434,'Методика оценки'!$E$433))))*$D$105</f>
        <v>0</v>
      </c>
      <c r="J105" s="118">
        <f>(IF((('ИД Свод'!I113/'ИД Свод'!I114)*100)&lt;='Методика оценки'!$J$432,'Методика оценки'!$E$432,IF('Методика оценки'!$H$433&lt;=(('ИД Свод'!I113/'ИД Свод'!I114)*100)&lt;='Методика оценки'!$J$433,'Методика оценки'!$E$433,IF((('ИД Свод'!I113/'ИД Свод'!I114)*100)&gt;='Методика оценки'!$H$434,'Методика оценки'!$E$434,'Методика оценки'!$E$433))))*$D$105</f>
        <v>0</v>
      </c>
      <c r="K105" s="118">
        <f>(IF((('ИД Свод'!J113/'ИД Свод'!J114)*100)&lt;='Методика оценки'!$J$432,'Методика оценки'!$E$432,IF('Методика оценки'!$H$433&lt;=(('ИД Свод'!J113/'ИД Свод'!J114)*100)&lt;='Методика оценки'!$J$433,'Методика оценки'!$E$433,IF((('ИД Свод'!J113/'ИД Свод'!J114)*100)&gt;='Методика оценки'!$H$434,'Методика оценки'!$E$434,'Методика оценки'!$E$433))))*$D$105</f>
        <v>0</v>
      </c>
      <c r="L105" s="118">
        <f>(IF((('ИД Свод'!K113/'ИД Свод'!K114)*100)&lt;='Методика оценки'!$J$432,'Методика оценки'!$E$432,IF('Методика оценки'!$H$433&lt;=(('ИД Свод'!K113/'ИД Свод'!K114)*100)&lt;='Методика оценки'!$J$433,'Методика оценки'!$E$433,IF((('ИД Свод'!K113/'ИД Свод'!K114)*100)&gt;='Методика оценки'!$H$434,'Методика оценки'!$E$434,'Методика оценки'!$E$433))))*$D$105</f>
        <v>0</v>
      </c>
    </row>
    <row r="106" spans="1:12">
      <c r="A106" s="65"/>
      <c r="B106" s="111" t="str">
        <f>'Методика оценки'!A435</f>
        <v>К7.8.</v>
      </c>
      <c r="C106" s="86" t="str">
        <f>'Методика оценки'!C435</f>
        <v>Доля кредиторской задолженности в общей сумме расходов</v>
      </c>
      <c r="D106" s="123">
        <f>'Методика оценки'!D435</f>
        <v>0.1</v>
      </c>
      <c r="E106" s="118">
        <f>(IF((('ИД Свод'!D115/'ИД Свод'!D116)*100)&lt;='Методика оценки'!$J$437,'Методика оценки'!$E$437,IF('Методика оценки'!$H$438&lt;=(('ИД Свод'!D115/'ИД Свод'!D116)*100)&lt;='Методика оценки'!$J$438,'Методика оценки'!$E$438,IF((('ИД Свод'!D115/'ИД Свод'!D116)*100)&gt;='Методика оценки'!$H$439,'Методика оценки'!$E$439,'Методика оценки'!$E$438))))*$D$106</f>
        <v>10</v>
      </c>
      <c r="F106" s="118">
        <f>(IF((('ИД Свод'!E115/'ИД Свод'!E116)*100)&lt;='Методика оценки'!$J$437,'Методика оценки'!$E$437,IF('Методика оценки'!$H$438&lt;=(('ИД Свод'!E115/'ИД Свод'!E116)*100)&lt;='Методика оценки'!$J$438,'Методика оценки'!$E$438,IF((('ИД Свод'!E115/'ИД Свод'!E116)*100)&gt;='Методика оценки'!$H$439,'Методика оценки'!$E$439,'Методика оценки'!$E$438))))*$D$106</f>
        <v>10</v>
      </c>
      <c r="G106" s="118">
        <f>(IF((('ИД Свод'!F115/'ИД Свод'!F116)*100)&lt;='Методика оценки'!$J$437,'Методика оценки'!$E$437,IF('Методика оценки'!$H$438&lt;=(('ИД Свод'!F115/'ИД Свод'!F116)*100)&lt;='Методика оценки'!$J$438,'Методика оценки'!$E$438,IF((('ИД Свод'!F115/'ИД Свод'!F116)*100)&gt;='Методика оценки'!$H$439,'Методика оценки'!$E$439,'Методика оценки'!$E$438))))*$D$106</f>
        <v>10</v>
      </c>
      <c r="H106" s="118">
        <f>(IF((('ИД Свод'!G115/'ИД Свод'!G116)*100)&lt;='Методика оценки'!$J$437,'Методика оценки'!$E$437,IF('Методика оценки'!$H$438&lt;=(('ИД Свод'!G115/'ИД Свод'!G116)*100)&lt;='Методика оценки'!$J$438,'Методика оценки'!$E$438,IF((('ИД Свод'!G115/'ИД Свод'!G116)*100)&gt;='Методика оценки'!$H$439,'Методика оценки'!$E$439,'Методика оценки'!$E$438))))*$D$106</f>
        <v>10</v>
      </c>
      <c r="I106" s="118">
        <f>(IF((('ИД Свод'!H115/'ИД Свод'!H116)*100)&lt;='Методика оценки'!$J$437,'Методика оценки'!$E$437,IF('Методика оценки'!$H$438&lt;=(('ИД Свод'!H115/'ИД Свод'!H116)*100)&lt;='Методика оценки'!$J$438,'Методика оценки'!$E$438,IF((('ИД Свод'!H115/'ИД Свод'!H116)*100)&gt;='Методика оценки'!$H$439,'Методика оценки'!$E$439,'Методика оценки'!$E$438))))*$D$106</f>
        <v>10</v>
      </c>
      <c r="J106" s="118">
        <f>(IF((('ИД Свод'!I115/'ИД Свод'!I116)*100)&lt;='Методика оценки'!$J$437,'Методика оценки'!$E$437,IF('Методика оценки'!$H$438&lt;=(('ИД Свод'!I115/'ИД Свод'!I116)*100)&lt;='Методика оценки'!$J$438,'Методика оценки'!$E$438,IF((('ИД Свод'!I115/'ИД Свод'!I116)*100)&gt;='Методика оценки'!$H$439,'Методика оценки'!$E$439,'Методика оценки'!$E$438))))*$D$106</f>
        <v>0</v>
      </c>
      <c r="K106" s="118">
        <f>(IF((('ИД Свод'!J115/'ИД Свод'!J116)*100)&lt;='Методика оценки'!$J$437,'Методика оценки'!$E$437,IF('Методика оценки'!$H$438&lt;=(('ИД Свод'!J115/'ИД Свод'!J116)*100)&lt;='Методика оценки'!$J$438,'Методика оценки'!$E$438,IF((('ИД Свод'!J115/'ИД Свод'!J116)*100)&gt;='Методика оценки'!$H$439,'Методика оценки'!$E$439,'Методика оценки'!$E$438))))*$D$106</f>
        <v>10</v>
      </c>
      <c r="L106" s="118">
        <f>(IF((('ИД Свод'!K115/'ИД Свод'!K116)*100)&lt;='Методика оценки'!$J$437,'Методика оценки'!$E$437,IF('Методика оценки'!$H$438&lt;=(('ИД Свод'!K115/'ИД Свод'!K116)*100)&lt;='Методика оценки'!$J$438,'Методика оценки'!$E$438,IF((('ИД Свод'!K115/'ИД Свод'!K116)*100)&gt;='Методика оценки'!$H$439,'Методика оценки'!$E$439,'Методика оценки'!$E$438))))*$D$106</f>
        <v>10</v>
      </c>
    </row>
    <row r="107" spans="1:12">
      <c r="A107" s="65"/>
      <c r="B107" s="111" t="str">
        <f>'Методика оценки'!A440</f>
        <v>К7.9.</v>
      </c>
      <c r="C107" s="86" t="str">
        <f>'Методика оценки'!C440</f>
        <v>Доля просроченной кредиторской задолженности в общей сумме расходов</v>
      </c>
      <c r="D107" s="123">
        <f>'Методика оценки'!D440</f>
        <v>0.1</v>
      </c>
      <c r="E107" s="118">
        <f>(IF((('ИД Свод'!D117/'ИД Свод'!D116)*100)&lt;='Методика оценки'!$J$441,'Методика оценки'!$E$441,IF('Методика оценки'!$H$442&lt;=(('ИД Свод'!D117/'ИД Свод'!D116)*100)&lt;='Методика оценки'!$J$442,'Методика оценки'!$E$442,IF((('ИД Свод'!D117/'ИД Свод'!D116)*100)&gt;='Методика оценки'!$H$443,'Методика оценки'!$E$443,'Методика оценки'!$E$442))))*$D$107</f>
        <v>10</v>
      </c>
      <c r="F107" s="118">
        <f>(IF((('ИД Свод'!E117/'ИД Свод'!E116)*100)&lt;='Методика оценки'!$J$441,'Методика оценки'!$E$441,IF('Методика оценки'!$H$442&lt;=(('ИД Свод'!E117/'ИД Свод'!E116)*100)&lt;='Методика оценки'!$J$442,'Методика оценки'!$E$442,IF((('ИД Свод'!E117/'ИД Свод'!E116)*100)&gt;='Методика оценки'!$H$443,'Методика оценки'!$E$443,'Методика оценки'!$E$442))))*$D$107</f>
        <v>10</v>
      </c>
      <c r="G107" s="118">
        <f>(IF((('ИД Свод'!F117/'ИД Свод'!F116)*100)&lt;='Методика оценки'!$J$441,'Методика оценки'!$E$441,IF('Методика оценки'!$H$442&lt;=(('ИД Свод'!F117/'ИД Свод'!F116)*100)&lt;='Методика оценки'!$J$442,'Методика оценки'!$E$442,IF((('ИД Свод'!F117/'ИД Свод'!F116)*100)&gt;='Методика оценки'!$H$443,'Методика оценки'!$E$443,'Методика оценки'!$E$442))))*$D$107</f>
        <v>10</v>
      </c>
      <c r="H107" s="118">
        <f>(IF((('ИД Свод'!G117/'ИД Свод'!G116)*100)&lt;='Методика оценки'!$J$441,'Методика оценки'!$E$441,IF('Методика оценки'!$H$442&lt;=(('ИД Свод'!G117/'ИД Свод'!G116)*100)&lt;='Методика оценки'!$J$442,'Методика оценки'!$E$442,IF((('ИД Свод'!G117/'ИД Свод'!G116)*100)&gt;='Методика оценки'!$H$443,'Методика оценки'!$E$443,'Методика оценки'!$E$442))))*$D$107</f>
        <v>10</v>
      </c>
      <c r="I107" s="118">
        <f>(IF((('ИД Свод'!H117/'ИД Свод'!H116)*100)&lt;='Методика оценки'!$J$441,'Методика оценки'!$E$441,IF('Методика оценки'!$H$442&lt;=(('ИД Свод'!H117/'ИД Свод'!H116)*100)&lt;='Методика оценки'!$J$442,'Методика оценки'!$E$442,IF((('ИД Свод'!H117/'ИД Свод'!H116)*100)&gt;='Методика оценки'!$H$443,'Методика оценки'!$E$443,'Методика оценки'!$E$442))))*$D$107</f>
        <v>10</v>
      </c>
      <c r="J107" s="118">
        <f>(IF((('ИД Свод'!I117/'ИД Свод'!I116)*100)&lt;='Методика оценки'!$J$441,'Методика оценки'!$E$441,IF('Методика оценки'!$H$442&lt;=(('ИД Свод'!I117/'ИД Свод'!I116)*100)&lt;='Методика оценки'!$J$442,'Методика оценки'!$E$442,IF((('ИД Свод'!I117/'ИД Свод'!I116)*100)&gt;='Методика оценки'!$H$443,'Методика оценки'!$E$443,'Методика оценки'!$E$442))))*$D$107</f>
        <v>10</v>
      </c>
      <c r="K107" s="118">
        <f>(IF((('ИД Свод'!J117/'ИД Свод'!J116)*100)&lt;='Методика оценки'!$J$441,'Методика оценки'!$E$441,IF('Методика оценки'!$H$442&lt;=(('ИД Свод'!J117/'ИД Свод'!J116)*100)&lt;='Методика оценки'!$J$442,'Методика оценки'!$E$442,IF((('ИД Свод'!J117/'ИД Свод'!J116)*100)&gt;='Методика оценки'!$H$443,'Методика оценки'!$E$443,'Методика оценки'!$E$442))))*$D$107</f>
        <v>10</v>
      </c>
      <c r="L107" s="118">
        <f>(IF((('ИД Свод'!K117/'ИД Свод'!K116)*100)&lt;='Методика оценки'!$J$441,'Методика оценки'!$E$441,IF('Методика оценки'!$H$442&lt;=(('ИД Свод'!K117/'ИД Свод'!K116)*100)&lt;='Методика оценки'!$J$442,'Методика оценки'!$E$442,IF((('ИД Свод'!K117/'ИД Свод'!K116)*100)&gt;='Методика оценки'!$H$443,'Методика оценки'!$E$443,'Методика оценки'!$E$442))))*$D$107</f>
        <v>10</v>
      </c>
    </row>
    <row r="108" spans="1:12" ht="45">
      <c r="A108" s="65"/>
      <c r="B108" s="111" t="str">
        <f>'Методика оценки'!A444</f>
        <v>К7.10.</v>
      </c>
      <c r="C108" s="86" t="str">
        <f>'Методика оценки'!C444</f>
        <v>Доля выполненных на 100% показателей, характеризующих качество и объём предоставления услуги в рамках государственного (муниципального) задания (в общем объёме таких показателей)</v>
      </c>
      <c r="D108" s="123">
        <f>'Методика оценки'!D444</f>
        <v>0.1</v>
      </c>
      <c r="E108" s="118">
        <f>(IF('ИД Свод'!D118='Методика оценки'!$H$446,'Методика оценки'!$E$446,'Методика оценки'!$E$445))*$D$108</f>
        <v>0</v>
      </c>
      <c r="F108" s="118">
        <f>(IF('ИД Свод'!E118='Методика оценки'!$H$446,'Методика оценки'!$E$446,'Методика оценки'!$E$445))*$D$108</f>
        <v>0</v>
      </c>
      <c r="G108" s="118">
        <f>(IF('ИД Свод'!F118='Методика оценки'!$H$446,'Методика оценки'!$E$446,'Методика оценки'!$E$445))*$D$108</f>
        <v>0</v>
      </c>
      <c r="H108" s="118">
        <f>(IF('ИД Свод'!G118='Методика оценки'!$H$446,'Методика оценки'!$E$446,'Методика оценки'!$E$445))*$D$108</f>
        <v>10</v>
      </c>
      <c r="I108" s="118">
        <f>(IF('ИД Свод'!H118='Методика оценки'!$H$446,'Методика оценки'!$E$446,'Методика оценки'!$E$445))*$D$108</f>
        <v>0</v>
      </c>
      <c r="J108" s="118">
        <f>(IF('ИД Свод'!I118='Методика оценки'!$H$446,'Методика оценки'!$E$446,'Методика оценки'!$E$445))*$D$108</f>
        <v>0</v>
      </c>
      <c r="K108" s="118">
        <f>(IF('ИД Свод'!J118='Методика оценки'!$H$446,'Методика оценки'!$E$446,'Методика оценки'!$E$445))*$D$108</f>
        <v>0</v>
      </c>
      <c r="L108" s="118">
        <f>(IF('ИД Свод'!K118='Методика оценки'!$H$446,'Методика оценки'!$E$446,'Методика оценки'!$E$445))*$D$108</f>
        <v>0</v>
      </c>
    </row>
    <row r="109" spans="1:12">
      <c r="A109" s="65"/>
      <c r="B109" s="111" t="str">
        <f>'Методика оценки'!A447</f>
        <v>К7.11.</v>
      </c>
      <c r="C109" s="86" t="str">
        <f>'Методика оценки'!C447</f>
        <v xml:space="preserve">Количество предписаний надзорных органов </v>
      </c>
      <c r="D109" s="123">
        <f>'Методика оценки'!D447</f>
        <v>0.1</v>
      </c>
      <c r="E109" s="118">
        <f>(IF('ИД Свод'!D119&lt;='Методика оценки'!$J$448,'Методика оценки'!$E$448,IF('Методика оценки'!$H$449&lt;='ИД Свод'!D119&lt;='Методика оценки'!$J$449,'Методика оценки'!$E$449,IF('ИД Свод'!D119&gt;='Методика оценки'!$H$450,'Методика оценки'!$E$450,'Методика оценки'!$E$449))))*$D$109</f>
        <v>5</v>
      </c>
      <c r="F109" s="118">
        <f>(IF('ИД Свод'!E119&lt;='Методика оценки'!$J$448,'Методика оценки'!$E$448,IF('Методика оценки'!$H$449&lt;='ИД Свод'!E119&lt;='Методика оценки'!$J$449,'Методика оценки'!$E$449,IF('ИД Свод'!E119&gt;='Методика оценки'!$H$450,'Методика оценки'!$E$450,'Методика оценки'!$E$449))))*$D$109</f>
        <v>5</v>
      </c>
      <c r="G109" s="118">
        <f>(IF('ИД Свод'!F119&lt;='Методика оценки'!$J$448,'Методика оценки'!$E$448,IF('Методика оценки'!$H$449&lt;='ИД Свод'!F119&lt;='Методика оценки'!$J$449,'Методика оценки'!$E$449,IF('ИД Свод'!F119&gt;='Методика оценки'!$H$450,'Методика оценки'!$E$450,'Методика оценки'!$E$449))))*$D$109</f>
        <v>5</v>
      </c>
      <c r="H109" s="118">
        <f>(IF('ИД Свод'!G119&lt;='Методика оценки'!$J$448,'Методика оценки'!$E$448,IF('Методика оценки'!$H$449&lt;='ИД Свод'!G119&lt;='Методика оценки'!$J$449,'Методика оценки'!$E$449,IF('ИД Свод'!G119&gt;='Методика оценки'!$H$450,'Методика оценки'!$E$450,'Методика оценки'!$E$449))))*$D$109</f>
        <v>5</v>
      </c>
      <c r="I109" s="118">
        <f>(IF('ИД Свод'!H119&lt;='Методика оценки'!$J$448,'Методика оценки'!$E$448,IF('Методика оценки'!$H$449&lt;='ИД Свод'!H119&lt;='Методика оценки'!$J$449,'Методика оценки'!$E$449,IF('ИД Свод'!H119&gt;='Методика оценки'!$H$450,'Методика оценки'!$E$450,'Методика оценки'!$E$449))))*$D$109</f>
        <v>10</v>
      </c>
      <c r="J109" s="118">
        <f>(IF('ИД Свод'!I119&lt;='Методика оценки'!$J$448,'Методика оценки'!$E$448,IF('Методика оценки'!$H$449&lt;='ИД Свод'!I119&lt;='Методика оценки'!$J$449,'Методика оценки'!$E$449,IF('ИД Свод'!I119&gt;='Методика оценки'!$H$450,'Методика оценки'!$E$450,'Методика оценки'!$E$449))))*$D$109</f>
        <v>5</v>
      </c>
      <c r="K109" s="118">
        <f>(IF('ИД Свод'!J119&lt;='Методика оценки'!$J$448,'Методика оценки'!$E$448,IF('Методика оценки'!$H$449&lt;='ИД Свод'!J119&lt;='Методика оценки'!$J$449,'Методика оценки'!$E$449,IF('ИД Свод'!J119&gt;='Методика оценки'!$H$450,'Методика оценки'!$E$450,'Методика оценки'!$E$449))))*$D$109</f>
        <v>10</v>
      </c>
      <c r="L109" s="118">
        <f>(IF('ИД Свод'!K119&lt;='Методика оценки'!$J$448,'Методика оценки'!$E$448,IF('Методика оценки'!$H$449&lt;='ИД Свод'!K119&lt;='Методика оценки'!$J$449,'Методика оценки'!$E$449,IF('ИД Свод'!K119&gt;='Методика оценки'!$H$450,'Методика оценки'!$E$450,'Методика оценки'!$E$449))))*$D$109</f>
        <v>5</v>
      </c>
    </row>
    <row r="110" spans="1:12" ht="30">
      <c r="A110" s="65"/>
      <c r="B110" s="111" t="str">
        <f>'Методика оценки'!A451</f>
        <v>К7.12.</v>
      </c>
      <c r="C110" s="86" t="str">
        <f>'Методика оценки'!C451</f>
        <v xml:space="preserve">Количество зарегистрированных  жалоб на деятельность ДОО со стороны родителей воспитанников </v>
      </c>
      <c r="D110" s="123">
        <f>'Методика оценки'!D451</f>
        <v>0.1</v>
      </c>
      <c r="E110" s="118">
        <f>(IF('ИД Свод'!D120&lt;='Методика оценки'!$J$452,'Методика оценки'!$E$452,IF('Методика оценки'!$H$453&lt;='ИД Свод'!D120&lt;='Методика оценки'!$J$453,'Методика оценки'!$E$453,IF('ИД Свод'!D120&gt;='Методика оценки'!$H$454,'Методика оценки'!$E$454,'Методика оценки'!$E$453))))*$D$110</f>
        <v>10</v>
      </c>
      <c r="F110" s="118">
        <f>(IF('ИД Свод'!E120&lt;='Методика оценки'!$J$452,'Методика оценки'!$E$452,IF('Методика оценки'!$H$453&lt;='ИД Свод'!E120&lt;='Методика оценки'!$J$453,'Методика оценки'!$E$453,IF('ИД Свод'!E120&gt;='Методика оценки'!$H$454,'Методика оценки'!$E$454,'Методика оценки'!$E$453))))*$D$110</f>
        <v>10</v>
      </c>
      <c r="G110" s="118">
        <f>(IF('ИД Свод'!F120&lt;='Методика оценки'!$J$452,'Методика оценки'!$E$452,IF('Методика оценки'!$H$453&lt;='ИД Свод'!F120&lt;='Методика оценки'!$J$453,'Методика оценки'!$E$453,IF('ИД Свод'!F120&gt;='Методика оценки'!$H$454,'Методика оценки'!$E$454,'Методика оценки'!$E$453))))*$D$110</f>
        <v>10</v>
      </c>
      <c r="H110" s="118">
        <f>(IF('ИД Свод'!G120&lt;='Методика оценки'!$J$452,'Методика оценки'!$E$452,IF('Методика оценки'!$H$453&lt;='ИД Свод'!G120&lt;='Методика оценки'!$J$453,'Методика оценки'!$E$453,IF('ИД Свод'!G120&gt;='Методика оценки'!$H$454,'Методика оценки'!$E$454,'Методика оценки'!$E$453))))*$D$110</f>
        <v>10</v>
      </c>
      <c r="I110" s="118">
        <f>(IF('ИД Свод'!H120&lt;='Методика оценки'!$J$452,'Методика оценки'!$E$452,IF('Методика оценки'!$H$453&lt;='ИД Свод'!H120&lt;='Методика оценки'!$J$453,'Методика оценки'!$E$453,IF('ИД Свод'!H120&gt;='Методика оценки'!$H$454,'Методика оценки'!$E$454,'Методика оценки'!$E$453))))*$D$110</f>
        <v>10</v>
      </c>
      <c r="J110" s="118">
        <f>(IF('ИД Свод'!I120&lt;='Методика оценки'!$J$452,'Методика оценки'!$E$452,IF('Методика оценки'!$H$453&lt;='ИД Свод'!I120&lt;='Методика оценки'!$J$453,'Методика оценки'!$E$453,IF('ИД Свод'!I120&gt;='Методика оценки'!$H$454,'Методика оценки'!$E$454,'Методика оценки'!$E$453))))*$D$110</f>
        <v>10</v>
      </c>
      <c r="K110" s="118">
        <f>(IF('ИД Свод'!J120&lt;='Методика оценки'!$J$452,'Методика оценки'!$E$452,IF('Методика оценки'!$H$453&lt;='ИД Свод'!J120&lt;='Методика оценки'!$J$453,'Методика оценки'!$E$453,IF('ИД Свод'!J120&gt;='Методика оценки'!$H$454,'Методика оценки'!$E$454,'Методика оценки'!$E$453))))*$D$110</f>
        <v>10</v>
      </c>
      <c r="L110" s="118">
        <f>(IF('ИД Свод'!K120&lt;='Методика оценки'!$J$452,'Методика оценки'!$E$452,IF('Методика оценки'!$H$453&lt;='ИД Свод'!K120&lt;='Методика оценки'!$J$453,'Методика оценки'!$E$453,IF('ИД Свод'!K120&gt;='Методика оценки'!$H$454,'Методика оценки'!$E$454,'Методика оценки'!$E$453))))*$D$110</f>
        <v>10</v>
      </c>
    </row>
    <row r="111" spans="1:12" s="156" customFormat="1">
      <c r="A111" s="152"/>
      <c r="B111" s="153"/>
      <c r="C111" s="154"/>
      <c r="D111" s="155"/>
      <c r="E111" s="157"/>
      <c r="F111" s="157"/>
      <c r="G111" s="157"/>
      <c r="H111" s="157"/>
      <c r="I111" s="157"/>
      <c r="J111" s="157"/>
      <c r="K111" s="157"/>
      <c r="L111" s="157"/>
    </row>
    <row r="112" spans="1:12" s="156" customFormat="1">
      <c r="A112" s="152"/>
      <c r="B112" s="153"/>
      <c r="C112" s="154"/>
      <c r="D112" s="155"/>
      <c r="E112" s="157"/>
      <c r="F112" s="157"/>
      <c r="G112" s="157"/>
      <c r="H112" s="157"/>
      <c r="I112" s="157"/>
      <c r="J112" s="157"/>
      <c r="K112" s="157"/>
      <c r="L112" s="157"/>
    </row>
    <row r="113" spans="1:12" s="156" customFormat="1">
      <c r="A113" s="152"/>
      <c r="B113" s="153"/>
      <c r="C113" s="154"/>
      <c r="D113" s="155"/>
      <c r="E113" s="157"/>
      <c r="F113" s="157"/>
      <c r="G113" s="157"/>
      <c r="H113" s="157"/>
      <c r="I113" s="157"/>
      <c r="J113" s="157"/>
      <c r="K113" s="157"/>
      <c r="L113" s="157"/>
    </row>
    <row r="114" spans="1:12" s="156" customFormat="1">
      <c r="A114" s="152"/>
      <c r="B114" s="153"/>
      <c r="C114" s="154"/>
      <c r="D114" s="155"/>
      <c r="E114" s="157"/>
      <c r="F114" s="157"/>
      <c r="G114" s="157"/>
      <c r="H114" s="157"/>
      <c r="I114" s="157"/>
      <c r="J114" s="157"/>
      <c r="K114" s="157"/>
      <c r="L114" s="157"/>
    </row>
    <row r="115" spans="1:12" s="156" customFormat="1">
      <c r="A115" s="152"/>
      <c r="B115" s="153"/>
      <c r="C115" s="154"/>
      <c r="D115" s="155"/>
      <c r="E115" s="157"/>
      <c r="F115" s="157"/>
      <c r="G115" s="157"/>
      <c r="H115" s="157"/>
      <c r="I115" s="157"/>
      <c r="J115" s="157"/>
      <c r="K115" s="157"/>
      <c r="L115" s="157"/>
    </row>
    <row r="116" spans="1:12" s="156" customFormat="1">
      <c r="A116" s="152"/>
      <c r="B116" s="153"/>
      <c r="C116" s="154"/>
      <c r="D116" s="155"/>
      <c r="E116" s="157"/>
      <c r="F116" s="157"/>
      <c r="G116" s="157"/>
      <c r="H116" s="157"/>
      <c r="I116" s="157"/>
      <c r="J116" s="157"/>
      <c r="K116" s="157"/>
      <c r="L116" s="157"/>
    </row>
    <row r="117" spans="1:12" s="156" customFormat="1">
      <c r="A117" s="152"/>
      <c r="B117" s="153"/>
      <c r="C117" s="154"/>
      <c r="D117" s="155"/>
      <c r="E117" s="157"/>
      <c r="F117" s="157"/>
      <c r="G117" s="157"/>
      <c r="H117" s="157"/>
      <c r="I117" s="157"/>
      <c r="J117" s="157"/>
      <c r="K117" s="157"/>
      <c r="L117" s="157"/>
    </row>
    <row r="118" spans="1:12" s="156" customFormat="1">
      <c r="A118" s="152"/>
      <c r="B118" s="153"/>
      <c r="C118" s="154"/>
      <c r="D118" s="155"/>
      <c r="E118" s="157"/>
      <c r="F118" s="157"/>
      <c r="G118" s="157"/>
      <c r="H118" s="157"/>
      <c r="I118" s="157"/>
      <c r="J118" s="157"/>
      <c r="K118" s="157"/>
      <c r="L118" s="157"/>
    </row>
    <row r="119" spans="1:12" s="156" customFormat="1">
      <c r="A119" s="152"/>
      <c r="B119" s="153"/>
      <c r="C119" s="154"/>
      <c r="D119" s="155"/>
      <c r="E119" s="157"/>
      <c r="F119" s="157"/>
      <c r="G119" s="157"/>
      <c r="H119" s="157"/>
      <c r="I119" s="157"/>
      <c r="J119" s="157"/>
      <c r="K119" s="157"/>
      <c r="L119" s="157"/>
    </row>
    <row r="120" spans="1:12" s="156" customFormat="1">
      <c r="A120" s="152"/>
      <c r="B120" s="153"/>
      <c r="C120" s="154"/>
      <c r="D120" s="155"/>
      <c r="E120" s="157"/>
      <c r="F120" s="157"/>
      <c r="G120" s="157"/>
      <c r="H120" s="157"/>
      <c r="I120" s="157"/>
      <c r="J120" s="157"/>
      <c r="K120" s="157"/>
      <c r="L120" s="157"/>
    </row>
    <row r="121" spans="1:12" s="156" customFormat="1">
      <c r="A121" s="152"/>
      <c r="B121" s="153"/>
      <c r="C121" s="154"/>
      <c r="D121" s="155"/>
      <c r="E121" s="157"/>
      <c r="F121" s="157"/>
      <c r="G121" s="157"/>
      <c r="H121" s="157"/>
      <c r="I121" s="157"/>
      <c r="J121" s="157"/>
      <c r="K121" s="157"/>
      <c r="L121" s="157"/>
    </row>
    <row r="122" spans="1:12" s="156" customFormat="1">
      <c r="A122" s="152"/>
      <c r="B122" s="153"/>
      <c r="C122" s="154"/>
      <c r="D122" s="155"/>
      <c r="E122" s="157"/>
      <c r="F122" s="157"/>
      <c r="G122" s="157"/>
      <c r="H122" s="157"/>
      <c r="I122" s="157"/>
      <c r="J122" s="157"/>
      <c r="K122" s="157"/>
      <c r="L122" s="157"/>
    </row>
    <row r="123" spans="1:12" s="156" customFormat="1">
      <c r="A123" s="152"/>
      <c r="B123" s="153"/>
      <c r="C123" s="154"/>
      <c r="D123" s="155"/>
      <c r="E123" s="157"/>
      <c r="F123" s="157"/>
      <c r="G123" s="157"/>
      <c r="H123" s="157"/>
      <c r="I123" s="157"/>
      <c r="J123" s="157"/>
      <c r="K123" s="157"/>
      <c r="L123" s="157"/>
    </row>
    <row r="124" spans="1:12" s="156" customFormat="1">
      <c r="A124" s="152"/>
      <c r="B124" s="153"/>
      <c r="C124" s="154"/>
      <c r="D124" s="155"/>
      <c r="E124" s="157"/>
      <c r="F124" s="157"/>
      <c r="G124" s="157"/>
      <c r="H124" s="157"/>
      <c r="I124" s="157"/>
      <c r="J124" s="157"/>
      <c r="K124" s="157"/>
      <c r="L124" s="157"/>
    </row>
    <row r="125" spans="1:12" s="156" customFormat="1">
      <c r="A125" s="152"/>
      <c r="B125" s="153"/>
      <c r="C125" s="154"/>
      <c r="D125" s="155"/>
      <c r="E125" s="157"/>
      <c r="F125" s="157"/>
      <c r="G125" s="157"/>
      <c r="H125" s="157"/>
      <c r="I125" s="157"/>
      <c r="J125" s="157"/>
      <c r="K125" s="157"/>
      <c r="L125" s="157"/>
    </row>
    <row r="126" spans="1:12" s="156" customFormat="1">
      <c r="A126" s="152"/>
      <c r="B126" s="153"/>
      <c r="C126" s="154"/>
      <c r="D126" s="155"/>
      <c r="E126" s="157"/>
      <c r="F126" s="157"/>
      <c r="G126" s="157"/>
      <c r="H126" s="157"/>
      <c r="I126" s="157"/>
      <c r="J126" s="157"/>
      <c r="K126" s="157"/>
      <c r="L126" s="157"/>
    </row>
    <row r="127" spans="1:12" s="156" customFormat="1">
      <c r="A127" s="152"/>
      <c r="B127" s="153"/>
      <c r="C127" s="154"/>
      <c r="D127" s="155"/>
      <c r="E127" s="157"/>
      <c r="F127" s="157"/>
      <c r="G127" s="157"/>
      <c r="H127" s="157"/>
      <c r="I127" s="157"/>
      <c r="J127" s="157"/>
      <c r="K127" s="157"/>
      <c r="L127" s="157"/>
    </row>
    <row r="128" spans="1:12" s="156" customFormat="1">
      <c r="A128" s="152"/>
      <c r="B128" s="153"/>
      <c r="C128" s="154"/>
      <c r="D128" s="155"/>
      <c r="E128" s="157"/>
      <c r="F128" s="157"/>
      <c r="G128" s="157"/>
      <c r="H128" s="157"/>
      <c r="I128" s="157"/>
      <c r="J128" s="157"/>
      <c r="K128" s="157"/>
      <c r="L128" s="157"/>
    </row>
    <row r="129" spans="1:12" s="156" customFormat="1">
      <c r="A129" s="152"/>
      <c r="B129" s="153"/>
      <c r="C129" s="154"/>
      <c r="D129" s="155"/>
      <c r="E129" s="157"/>
      <c r="F129" s="157"/>
      <c r="G129" s="157"/>
      <c r="H129" s="157"/>
      <c r="I129" s="157"/>
      <c r="J129" s="157"/>
      <c r="K129" s="157"/>
      <c r="L129" s="157"/>
    </row>
    <row r="130" spans="1:12" s="156" customFormat="1">
      <c r="A130" s="152"/>
      <c r="B130" s="153"/>
      <c r="C130" s="154"/>
      <c r="D130" s="155"/>
      <c r="E130" s="157"/>
      <c r="F130" s="157"/>
      <c r="G130" s="157"/>
      <c r="H130" s="157"/>
      <c r="I130" s="157"/>
      <c r="J130" s="157"/>
      <c r="K130" s="157"/>
      <c r="L130" s="157"/>
    </row>
    <row r="131" spans="1:12" s="156" customFormat="1">
      <c r="A131" s="152"/>
      <c r="B131" s="153"/>
      <c r="C131" s="154"/>
      <c r="D131" s="155"/>
      <c r="E131" s="157"/>
      <c r="F131" s="157"/>
      <c r="G131" s="157"/>
      <c r="H131" s="157"/>
      <c r="I131" s="157"/>
      <c r="J131" s="157"/>
      <c r="K131" s="157"/>
      <c r="L131" s="157"/>
    </row>
    <row r="132" spans="1:12" s="156" customFormat="1">
      <c r="A132" s="152"/>
      <c r="B132" s="153"/>
      <c r="C132" s="154"/>
      <c r="D132" s="155"/>
      <c r="E132" s="157"/>
      <c r="F132" s="157"/>
      <c r="G132" s="157"/>
      <c r="H132" s="157"/>
      <c r="I132" s="157"/>
      <c r="J132" s="157"/>
      <c r="K132" s="157"/>
      <c r="L132" s="157"/>
    </row>
    <row r="133" spans="1:12" s="156" customFormat="1">
      <c r="A133" s="152"/>
      <c r="B133" s="153"/>
      <c r="C133" s="154"/>
      <c r="D133" s="155"/>
      <c r="E133" s="157"/>
      <c r="F133" s="157"/>
      <c r="G133" s="157"/>
      <c r="H133" s="157"/>
      <c r="I133" s="157"/>
      <c r="J133" s="157"/>
      <c r="K133" s="157"/>
      <c r="L133" s="157"/>
    </row>
    <row r="134" spans="1:12" s="156" customFormat="1">
      <c r="A134" s="152"/>
      <c r="B134" s="153"/>
      <c r="C134" s="154"/>
      <c r="D134" s="155"/>
      <c r="E134" s="157"/>
      <c r="F134" s="157"/>
      <c r="G134" s="157"/>
      <c r="H134" s="157"/>
      <c r="I134" s="157"/>
      <c r="J134" s="157"/>
      <c r="K134" s="157"/>
      <c r="L134" s="157"/>
    </row>
    <row r="135" spans="1:12" s="156" customFormat="1">
      <c r="A135" s="152"/>
      <c r="B135" s="153"/>
      <c r="C135" s="154"/>
      <c r="D135" s="155"/>
      <c r="E135" s="157"/>
      <c r="F135" s="157"/>
      <c r="G135" s="157"/>
      <c r="H135" s="157"/>
      <c r="I135" s="157"/>
      <c r="J135" s="157"/>
      <c r="K135" s="157"/>
      <c r="L135" s="157"/>
    </row>
    <row r="136" spans="1:12" s="156" customFormat="1">
      <c r="A136" s="152"/>
      <c r="B136" s="153"/>
      <c r="C136" s="154"/>
      <c r="D136" s="155"/>
      <c r="E136" s="157"/>
      <c r="F136" s="157"/>
      <c r="G136" s="157"/>
      <c r="H136" s="157"/>
      <c r="I136" s="157"/>
      <c r="J136" s="157"/>
      <c r="K136" s="157"/>
      <c r="L136" s="157"/>
    </row>
    <row r="137" spans="1:12" s="156" customFormat="1">
      <c r="A137" s="152"/>
      <c r="B137" s="153"/>
      <c r="C137" s="154"/>
      <c r="D137" s="155"/>
      <c r="E137" s="157"/>
      <c r="F137" s="157"/>
      <c r="G137" s="157"/>
      <c r="H137" s="157"/>
      <c r="I137" s="157"/>
      <c r="J137" s="157"/>
      <c r="K137" s="157"/>
      <c r="L137" s="157"/>
    </row>
  </sheetData>
  <autoFilter ref="A4:D4"/>
  <sortState ref="AA4:AB11">
    <sortCondition ref="AB4:AB11"/>
  </sortState>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sheetPr>
    <tabColor theme="5" tint="-0.249977111117893"/>
    <outlinePr summaryBelow="0" summaryRight="0"/>
  </sheetPr>
  <dimension ref="A1:G11"/>
  <sheetViews>
    <sheetView workbookViewId="0">
      <selection activeCell="M26" sqref="M26"/>
    </sheetView>
  </sheetViews>
  <sheetFormatPr defaultColWidth="9.140625" defaultRowHeight="15"/>
  <cols>
    <col min="1" max="1" width="4.28515625" style="158" customWidth="1"/>
    <col min="2" max="2" width="26.7109375" style="104" customWidth="1"/>
    <col min="3" max="3" width="9.140625" style="105"/>
    <col min="4" max="16384" width="9.140625" style="5"/>
  </cols>
  <sheetData>
    <row r="1" spans="1:7" ht="15.75">
      <c r="A1" s="101" t="s">
        <v>717</v>
      </c>
      <c r="D1" s="87"/>
      <c r="E1" s="87"/>
      <c r="F1" s="87"/>
      <c r="G1" s="85"/>
    </row>
    <row r="3" spans="1:7" ht="28.5">
      <c r="A3" s="102" t="str">
        <f>'Рейтинг Свод'!A3:A3</f>
        <v>№ п/п</v>
      </c>
      <c r="B3" s="102" t="str">
        <f>'Рейтинг Свод'!B3:B3</f>
        <v>Наименование учреждения</v>
      </c>
      <c r="C3" s="103" t="str">
        <f>'Методика оценки'!A6</f>
        <v>К1</v>
      </c>
    </row>
    <row r="4" spans="1:7" ht="30">
      <c r="A4" s="90">
        <v>1</v>
      </c>
      <c r="B4" s="90" t="str">
        <f>'ИД Свод'!$J$3</f>
        <v>МБДОУ «Детский сад «Теремок» с. Мескеты»</v>
      </c>
      <c r="C4" s="118">
        <f>SUM('Рейтинг Свод'!K$7:K$18)</f>
        <v>15</v>
      </c>
    </row>
    <row r="5" spans="1:7" ht="30">
      <c r="A5" s="90">
        <v>2</v>
      </c>
      <c r="B5" s="90" t="str">
        <f>'ИД Свод'!$K$3</f>
        <v>МБДОУ «Детский сад «Малышка» с. Энгеной»</v>
      </c>
      <c r="C5" s="118">
        <f>SUM('Рейтинг Свод'!L$7:L$18)</f>
        <v>25</v>
      </c>
    </row>
    <row r="6" spans="1:7" ht="30">
      <c r="A6" s="90">
        <v>3</v>
      </c>
      <c r="B6" s="90" t="str">
        <f>'ИД Свод'!$G$3</f>
        <v>МБДОУ «Детский сад «Ласточки» с. Галайты»</v>
      </c>
      <c r="C6" s="118">
        <f>SUM('Рейтинг Свод'!H$7:H$18)</f>
        <v>45</v>
      </c>
    </row>
    <row r="7" spans="1:7" ht="45">
      <c r="A7" s="90">
        <v>4</v>
      </c>
      <c r="B7" s="90" t="str">
        <f>'ИД Свод'!$E$3</f>
        <v>МБДОУ «Детский сад № 2 «Солнышко» с. Ножай-Юрт»</v>
      </c>
      <c r="C7" s="118">
        <f>SUM('Рейтинг Свод'!F$7:F$18)</f>
        <v>49</v>
      </c>
    </row>
    <row r="8" spans="1:7" ht="30">
      <c r="A8" s="90">
        <v>5</v>
      </c>
      <c r="B8" s="90" t="str">
        <f>'ИД Свод'!$I$3</f>
        <v>МБДОУ «Детский сад «Солнышко» с. Саясан»</v>
      </c>
      <c r="C8" s="118">
        <f>SUM('Рейтинг Свод'!J$7:J$18)</f>
        <v>50</v>
      </c>
    </row>
    <row r="9" spans="1:7" ht="30">
      <c r="A9" s="90">
        <v>6</v>
      </c>
      <c r="B9" s="90" t="str">
        <f>'ИД Свод'!$F$3</f>
        <v>МБДОУ «Детский сад с. Аллерой»</v>
      </c>
      <c r="C9" s="118">
        <f>SUM('Рейтинг Свод'!G$7:G$18)</f>
        <v>56.5</v>
      </c>
    </row>
    <row r="10" spans="1:7" ht="30">
      <c r="A10" s="90">
        <v>7</v>
      </c>
      <c r="B10" s="90" t="str">
        <f>'ИД Свод'!$H$3</f>
        <v>МБДОУ «Детский сад с. Зандак»</v>
      </c>
      <c r="C10" s="118">
        <f>SUM('Рейтинг Свод'!I$7:I$18)</f>
        <v>60</v>
      </c>
    </row>
    <row r="11" spans="1:7" ht="45">
      <c r="A11" s="90">
        <v>8</v>
      </c>
      <c r="B11" s="90" t="str">
        <f>'ИД Свод'!$D$3</f>
        <v>МБДОУ «Детский сад № 1 «Ангелочки» с. Ножай-Юрт»</v>
      </c>
      <c r="C11" s="118">
        <f>SUM('Рейтинг Свод'!E$7:E$18)</f>
        <v>65</v>
      </c>
    </row>
  </sheetData>
  <sortState ref="B4:C11">
    <sortCondition ref="C4:C11"/>
  </sortState>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sheetPr>
    <tabColor theme="5" tint="-0.249977111117893"/>
  </sheetPr>
  <dimension ref="A1:C11"/>
  <sheetViews>
    <sheetView workbookViewId="0">
      <selection activeCell="N29" sqref="N29"/>
    </sheetView>
  </sheetViews>
  <sheetFormatPr defaultRowHeight="15"/>
  <cols>
    <col min="1" max="1" width="4.28515625" style="158" customWidth="1"/>
    <col min="2" max="2" width="26.7109375" style="104" customWidth="1"/>
    <col min="3" max="3" width="9.140625" style="105"/>
  </cols>
  <sheetData>
    <row r="1" spans="1:3" ht="15.75">
      <c r="A1" s="101" t="s">
        <v>718</v>
      </c>
    </row>
    <row r="3" spans="1:3" ht="28.5">
      <c r="A3" s="102" t="str">
        <f>'Рейтинг Свод'!A3:A3</f>
        <v>№ п/п</v>
      </c>
      <c r="B3" s="102" t="str">
        <f>'Рейтинг Свод'!B3:B3</f>
        <v>Наименование учреждения</v>
      </c>
      <c r="C3" s="103" t="s">
        <v>763</v>
      </c>
    </row>
    <row r="4" spans="1:3" ht="30">
      <c r="A4" s="90">
        <v>1</v>
      </c>
      <c r="B4" s="90" t="str">
        <f>'ИД Свод'!$J$3</f>
        <v>МБДОУ «Детский сад «Теремок» с. Мескеты»</v>
      </c>
      <c r="C4" s="118">
        <f>SUM('Рейтинг Свод'!K$20:K$24)</f>
        <v>60</v>
      </c>
    </row>
    <row r="5" spans="1:3" ht="30">
      <c r="A5" s="90">
        <v>2</v>
      </c>
      <c r="B5" s="90" t="str">
        <f>'ИД Свод'!$H$3</f>
        <v>МБДОУ «Детский сад с. Зандак»</v>
      </c>
      <c r="C5" s="118">
        <f>SUM('Рейтинг Свод'!I$20:I$24)</f>
        <v>90</v>
      </c>
    </row>
    <row r="6" spans="1:3" ht="45">
      <c r="A6" s="90">
        <v>3</v>
      </c>
      <c r="B6" s="90" t="str">
        <f>'ИД Свод'!$D$3</f>
        <v>МБДОУ «Детский сад № 1 «Ангелочки» с. Ножай-Юрт»</v>
      </c>
      <c r="C6" s="118">
        <f>SUM('Рейтинг Свод'!E$20:E$24)</f>
        <v>100</v>
      </c>
    </row>
    <row r="7" spans="1:3" ht="45">
      <c r="A7" s="90">
        <v>4</v>
      </c>
      <c r="B7" s="90" t="str">
        <f>'ИД Свод'!$E$3</f>
        <v>МБДОУ «Детский сад № 2 «Солнышко» с. Ножай-Юрт»</v>
      </c>
      <c r="C7" s="118">
        <f>SUM('Рейтинг Свод'!F$20:F$24)</f>
        <v>100</v>
      </c>
    </row>
    <row r="8" spans="1:3" ht="30">
      <c r="A8" s="90">
        <v>5</v>
      </c>
      <c r="B8" s="90" t="str">
        <f>'ИД Свод'!$F$3</f>
        <v>МБДОУ «Детский сад с. Аллерой»</v>
      </c>
      <c r="C8" s="118">
        <f>SUM('Рейтинг Свод'!G$20:G$24)</f>
        <v>100</v>
      </c>
    </row>
    <row r="9" spans="1:3" ht="30">
      <c r="A9" s="90">
        <v>6</v>
      </c>
      <c r="B9" s="90" t="str">
        <f>'ИД Свод'!$G$3</f>
        <v>МБДОУ «Детский сад «Ласточки» с. Галайты»</v>
      </c>
      <c r="C9" s="118">
        <f>SUM('Рейтинг Свод'!H$20:H$24)</f>
        <v>100</v>
      </c>
    </row>
    <row r="10" spans="1:3" ht="30">
      <c r="A10" s="90">
        <v>7</v>
      </c>
      <c r="B10" s="90" t="str">
        <f>'ИД Свод'!$I$3</f>
        <v>МБДОУ «Детский сад «Солнышко» с. Саясан»</v>
      </c>
      <c r="C10" s="118">
        <f>SUM('Рейтинг Свод'!J$20:J$24)</f>
        <v>100</v>
      </c>
    </row>
    <row r="11" spans="1:3" ht="30">
      <c r="A11" s="90">
        <v>8</v>
      </c>
      <c r="B11" s="90" t="str">
        <f>'ИД Свод'!$K$3</f>
        <v>МБДОУ «Детский сад «Малышка» с. Энгеной»</v>
      </c>
      <c r="C11" s="118">
        <f>SUM('Рейтинг Свод'!L$20:L$24)</f>
        <v>100</v>
      </c>
    </row>
  </sheetData>
  <sortState ref="B4:C11">
    <sortCondition ref="C4:C11"/>
  </sortState>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sheetPr>
    <tabColor theme="5" tint="-0.249977111117893"/>
  </sheetPr>
  <dimension ref="A1:C11"/>
  <sheetViews>
    <sheetView workbookViewId="0">
      <selection activeCell="N29" sqref="N29"/>
    </sheetView>
  </sheetViews>
  <sheetFormatPr defaultRowHeight="15"/>
  <cols>
    <col min="1" max="1" width="4.28515625" style="158" customWidth="1"/>
    <col min="2" max="2" width="26.7109375" style="104" customWidth="1"/>
    <col min="3" max="3" width="9.140625" style="105"/>
  </cols>
  <sheetData>
    <row r="1" spans="1:3" s="104" customFormat="1" ht="15.75">
      <c r="A1" s="101" t="s">
        <v>719</v>
      </c>
      <c r="C1" s="105"/>
    </row>
    <row r="3" spans="1:3" ht="28.5">
      <c r="A3" s="102" t="str">
        <f>'Рейтинг Свод'!A3:A3</f>
        <v>№ п/п</v>
      </c>
      <c r="B3" s="102" t="str">
        <f>'Рейтинг Свод'!B3:B3</f>
        <v>Наименование учреждения</v>
      </c>
      <c r="C3" s="103" t="s">
        <v>762</v>
      </c>
    </row>
    <row r="4" spans="1:3" ht="45">
      <c r="A4" s="90">
        <v>1</v>
      </c>
      <c r="B4" s="90" t="str">
        <f>'ИД Свод'!$E$3</f>
        <v>МБДОУ «Детский сад № 2 «Солнышко» с. Ножай-Юрт»</v>
      </c>
      <c r="C4" s="118">
        <f>SUM('Рейтинг Свод'!F$26:F$41)</f>
        <v>32.4</v>
      </c>
    </row>
    <row r="5" spans="1:3" ht="30">
      <c r="A5" s="90">
        <v>2</v>
      </c>
      <c r="B5" s="90" t="str">
        <f>'ИД Свод'!$I$3</f>
        <v>МБДОУ «Детский сад «Солнышко» с. Саясан»</v>
      </c>
      <c r="C5" s="118">
        <f>SUM('Рейтинг Свод'!J$26:J$41)</f>
        <v>33</v>
      </c>
    </row>
    <row r="6" spans="1:3" ht="45">
      <c r="A6" s="90">
        <v>3</v>
      </c>
      <c r="B6" s="90" t="str">
        <f>'ИД Свод'!$D$3</f>
        <v>МБДОУ «Детский сад № 1 «Ангелочки» с. Ножай-Юрт»</v>
      </c>
      <c r="C6" s="118">
        <f>SUM('Рейтинг Свод'!E$26:E$41)</f>
        <v>39.799999999999997</v>
      </c>
    </row>
    <row r="7" spans="1:3" ht="30">
      <c r="A7" s="90">
        <v>4</v>
      </c>
      <c r="B7" s="90" t="str">
        <f>'ИД Свод'!$K$3</f>
        <v>МБДОУ «Детский сад «Малышка» с. Энгеной»</v>
      </c>
      <c r="C7" s="118">
        <f>SUM('Рейтинг Свод'!L$26:L$41)</f>
        <v>41</v>
      </c>
    </row>
    <row r="8" spans="1:3" ht="30">
      <c r="A8" s="90">
        <v>5</v>
      </c>
      <c r="B8" s="90" t="str">
        <f>'ИД Свод'!$F$3</f>
        <v>МБДОУ «Детский сад с. Аллерой»</v>
      </c>
      <c r="C8" s="118">
        <f>SUM('Рейтинг Свод'!G$26:G$41)</f>
        <v>44</v>
      </c>
    </row>
    <row r="9" spans="1:3" ht="30">
      <c r="A9" s="90">
        <v>6</v>
      </c>
      <c r="B9" s="90" t="str">
        <f>'ИД Свод'!$H$3</f>
        <v>МБДОУ «Детский сад с. Зандак»</v>
      </c>
      <c r="C9" s="118">
        <f>SUM('Рейтинг Свод'!I$26:I$41)</f>
        <v>45</v>
      </c>
    </row>
    <row r="10" spans="1:3" ht="30">
      <c r="A10" s="90">
        <v>7</v>
      </c>
      <c r="B10" s="90" t="str">
        <f>'ИД Свод'!$J$3</f>
        <v>МБДОУ «Детский сад «Теремок» с. Мескеты»</v>
      </c>
      <c r="C10" s="118">
        <f>SUM('Рейтинг Свод'!K$26:K$41)</f>
        <v>49</v>
      </c>
    </row>
    <row r="11" spans="1:3" ht="30">
      <c r="A11" s="90">
        <v>8</v>
      </c>
      <c r="B11" s="90" t="str">
        <f>'ИД Свод'!$G$3</f>
        <v>МБДОУ «Детский сад «Ласточки» с. Галайты»</v>
      </c>
      <c r="C11" s="118">
        <f>SUM('Рейтинг Свод'!H$26:H$41)</f>
        <v>61.4</v>
      </c>
    </row>
  </sheetData>
  <sortState ref="B4:C11">
    <sortCondition ref="C4:C11"/>
  </sortState>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18</vt:i4>
      </vt:variant>
    </vt:vector>
  </HeadingPairs>
  <TitlesOfParts>
    <vt:vector size="18" baseType="lpstr">
      <vt:lpstr>ИИД (Отч.)</vt:lpstr>
      <vt:lpstr>Методика оценки</vt:lpstr>
      <vt:lpstr>Рейтинг Свод (Отч.)</vt:lpstr>
      <vt:lpstr>Лепест. диаграмм. (отч.)</vt:lpstr>
      <vt:lpstr>Гист. с накопл. (отч.)</vt:lpstr>
      <vt:lpstr>Рейтинг Свод</vt:lpstr>
      <vt:lpstr>К1</vt:lpstr>
      <vt:lpstr>К2</vt:lpstr>
      <vt:lpstr>К3</vt:lpstr>
      <vt:lpstr>К4</vt:lpstr>
      <vt:lpstr>К5</vt:lpstr>
      <vt:lpstr>К6</vt:lpstr>
      <vt:lpstr>К7</vt:lpstr>
      <vt:lpstr>ИД Свод</vt:lpstr>
      <vt:lpstr>Анализ данных (колич.)</vt:lpstr>
      <vt:lpstr>Анализ данных (колич.) (2)</vt:lpstr>
      <vt:lpstr>Анализ данных (кач.)</vt:lpstr>
      <vt:lpstr>Анализ данных (кач.) (2)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2015-11-18T13:17:05Z</dcterms:modified>
</cp:coreProperties>
</file>