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6675" yWindow="600" windowWidth="20910" windowHeight="13710" tabRatio="911" activeTab="4"/>
  </bookViews>
  <sheets>
    <sheet name="ИИД (Отч.)" sheetId="25" r:id="rId1"/>
    <sheet name="Методика оценки" sheetId="1" r:id="rId2"/>
    <sheet name="Рейтинг Свод (Отч.)" sheetId="48" r:id="rId3"/>
    <sheet name="Лепест. диаграмм. (отч.)" sheetId="32" r:id="rId4"/>
    <sheet name="Гист. с накопл. (отч.)" sheetId="33" r:id="rId5"/>
    <sheet name="Рейтинг Свод" sheetId="5" r:id="rId6"/>
    <sheet name="К1" sheetId="7" r:id="rId7"/>
    <sheet name="К2" sheetId="13" r:id="rId8"/>
    <sheet name="К3" sheetId="15" r:id="rId9"/>
    <sheet name="К4" sheetId="17" r:id="rId10"/>
    <sheet name="К5" sheetId="19" r:id="rId11"/>
    <sheet name="К6" sheetId="21" r:id="rId12"/>
    <sheet name="К7" sheetId="23" r:id="rId13"/>
    <sheet name="ИД Свод" sheetId="2" r:id="rId14"/>
    <sheet name="Анализ данных (колич.)" sheetId="28" r:id="rId15"/>
    <sheet name="Анализ данных (колич.) (2)" sheetId="29" r:id="rId16"/>
    <sheet name="Анализ данных (кач.)" sheetId="30" r:id="rId17"/>
    <sheet name="Анализ данных (кач.) (2)" sheetId="31" r:id="rId18"/>
  </sheets>
  <definedNames>
    <definedName name="_xlnm._FilterDatabase" localSheetId="16" hidden="1">'Анализ данных (кач.)'!$A$4:$H$4</definedName>
    <definedName name="_xlnm._FilterDatabase" localSheetId="17" hidden="1">'Анализ данных (кач.) (2)'!$A$4:$G$4</definedName>
    <definedName name="_xlnm._FilterDatabase" localSheetId="14" hidden="1">'Анализ данных (колич.)'!$A$4:$C$4</definedName>
    <definedName name="_xlnm._FilterDatabase" localSheetId="15" hidden="1">'Анализ данных (колич.) (2)'!$A$4:$C$4</definedName>
    <definedName name="_xlnm._FilterDatabase" localSheetId="4" hidden="1">'Гист. с накопл. (отч.)'!$A$4:$D$4</definedName>
    <definedName name="_xlnm._FilterDatabase" localSheetId="13" hidden="1">'ИД Свод'!$A$4:$H$4</definedName>
    <definedName name="_xlnm._FilterDatabase" localSheetId="0" hidden="1">'ИИД (Отч.)'!$A$4:$G$4</definedName>
    <definedName name="_xlnm._FilterDatabase" localSheetId="3" hidden="1">'Лепест. диаграмм. (отч.)'!$A$4:$D$4</definedName>
    <definedName name="_xlnm._FilterDatabase" localSheetId="1" hidden="1">'Методика оценки'!$A$4:$L$429</definedName>
    <definedName name="_xlnm._FilterDatabase" localSheetId="5" hidden="1">'Рейтинг Свод'!$A$4:$D$4</definedName>
    <definedName name="_xlnm._FilterDatabase" localSheetId="2" hidden="1">'Рейтинг Свод (Отч.)'!$A$4:$D$4</definedName>
  </definedNames>
  <calcPr calcId="124519"/>
</workbook>
</file>

<file path=xl/calcChain.xml><?xml version="1.0" encoding="utf-8"?>
<calcChain xmlns="http://schemas.openxmlformats.org/spreadsheetml/2006/main">
  <c r="E5" i="30"/>
  <c r="F5"/>
  <c r="G5"/>
  <c r="H5"/>
  <c r="I5"/>
  <c r="J5"/>
  <c r="K5"/>
  <c r="E6"/>
  <c r="F6"/>
  <c r="G6"/>
  <c r="H6"/>
  <c r="I6"/>
  <c r="J6"/>
  <c r="K6"/>
  <c r="E7"/>
  <c r="F7"/>
  <c r="G7"/>
  <c r="H7"/>
  <c r="I7"/>
  <c r="J7"/>
  <c r="K7"/>
  <c r="E8"/>
  <c r="F8"/>
  <c r="G8"/>
  <c r="H8"/>
  <c r="I8"/>
  <c r="J8"/>
  <c r="K8"/>
  <c r="E9"/>
  <c r="F9"/>
  <c r="G9"/>
  <c r="H9"/>
  <c r="I9"/>
  <c r="J9"/>
  <c r="K9"/>
  <c r="E10"/>
  <c r="F10"/>
  <c r="G10"/>
  <c r="H10"/>
  <c r="I10"/>
  <c r="J10"/>
  <c r="K10"/>
  <c r="E11"/>
  <c r="F11"/>
  <c r="G11"/>
  <c r="H11"/>
  <c r="I11"/>
  <c r="J11"/>
  <c r="K11"/>
  <c r="E12"/>
  <c r="F12"/>
  <c r="G12"/>
  <c r="H12"/>
  <c r="I12"/>
  <c r="J12"/>
  <c r="K12"/>
  <c r="E13"/>
  <c r="F13"/>
  <c r="G13"/>
  <c r="H13"/>
  <c r="I13"/>
  <c r="J13"/>
  <c r="K13"/>
  <c r="E14"/>
  <c r="F14"/>
  <c r="G14"/>
  <c r="H14"/>
  <c r="I14"/>
  <c r="J14"/>
  <c r="K14"/>
  <c r="E15"/>
  <c r="F15"/>
  <c r="G15"/>
  <c r="H15"/>
  <c r="I15"/>
  <c r="J15"/>
  <c r="K15"/>
  <c r="E16"/>
  <c r="F16"/>
  <c r="G16"/>
  <c r="H16"/>
  <c r="I16"/>
  <c r="J16"/>
  <c r="K16"/>
  <c r="E17"/>
  <c r="F17"/>
  <c r="G17"/>
  <c r="H17"/>
  <c r="I17"/>
  <c r="J17"/>
  <c r="K17"/>
  <c r="E18"/>
  <c r="F18"/>
  <c r="G18"/>
  <c r="H18"/>
  <c r="I18"/>
  <c r="J18"/>
  <c r="K18"/>
  <c r="E19"/>
  <c r="F19"/>
  <c r="G19"/>
  <c r="H19"/>
  <c r="I19"/>
  <c r="J19"/>
  <c r="K19"/>
  <c r="E20"/>
  <c r="F20"/>
  <c r="G20"/>
  <c r="H20"/>
  <c r="I20"/>
  <c r="J20"/>
  <c r="K20"/>
  <c r="E21"/>
  <c r="F21"/>
  <c r="G21"/>
  <c r="H21"/>
  <c r="I21"/>
  <c r="J21"/>
  <c r="K21"/>
  <c r="E22"/>
  <c r="F22"/>
  <c r="G22"/>
  <c r="H22"/>
  <c r="I22"/>
  <c r="J22"/>
  <c r="K22"/>
  <c r="E23"/>
  <c r="F23"/>
  <c r="G23"/>
  <c r="H23"/>
  <c r="I23"/>
  <c r="J23"/>
  <c r="K23"/>
  <c r="E24"/>
  <c r="F24"/>
  <c r="G24"/>
  <c r="H24"/>
  <c r="I24"/>
  <c r="J24"/>
  <c r="K24"/>
  <c r="E25"/>
  <c r="F25"/>
  <c r="G25"/>
  <c r="H25"/>
  <c r="I25"/>
  <c r="J25"/>
  <c r="K25"/>
  <c r="E26"/>
  <c r="F26"/>
  <c r="G26"/>
  <c r="H26"/>
  <c r="I26"/>
  <c r="J26"/>
  <c r="K26"/>
  <c r="E27"/>
  <c r="F27"/>
  <c r="G27"/>
  <c r="H27"/>
  <c r="I27"/>
  <c r="J27"/>
  <c r="K27"/>
  <c r="E28"/>
  <c r="F28"/>
  <c r="G28"/>
  <c r="H28"/>
  <c r="I28"/>
  <c r="J28"/>
  <c r="K28"/>
  <c r="E29"/>
  <c r="F29"/>
  <c r="G29"/>
  <c r="H29"/>
  <c r="I29"/>
  <c r="J29"/>
  <c r="K29"/>
  <c r="E30"/>
  <c r="F30"/>
  <c r="G30"/>
  <c r="H30"/>
  <c r="I30"/>
  <c r="J30"/>
  <c r="K30"/>
  <c r="E31"/>
  <c r="F31"/>
  <c r="G31"/>
  <c r="H31"/>
  <c r="I31"/>
  <c r="J31"/>
  <c r="K31"/>
  <c r="E32"/>
  <c r="F32"/>
  <c r="G32"/>
  <c r="H32"/>
  <c r="I32"/>
  <c r="J32"/>
  <c r="K32"/>
  <c r="E33"/>
  <c r="F33"/>
  <c r="G33"/>
  <c r="H33"/>
  <c r="I33"/>
  <c r="J33"/>
  <c r="K33"/>
  <c r="E34"/>
  <c r="F34"/>
  <c r="G34"/>
  <c r="H34"/>
  <c r="I34"/>
  <c r="J34"/>
  <c r="K34"/>
  <c r="E35"/>
  <c r="F35"/>
  <c r="G35"/>
  <c r="H35"/>
  <c r="I35"/>
  <c r="J35"/>
  <c r="K35"/>
  <c r="E36"/>
  <c r="F36"/>
  <c r="G36"/>
  <c r="H36"/>
  <c r="I36"/>
  <c r="J36"/>
  <c r="K36"/>
  <c r="E37"/>
  <c r="F37"/>
  <c r="G37"/>
  <c r="H37"/>
  <c r="I37"/>
  <c r="J37"/>
  <c r="K37"/>
  <c r="E38"/>
  <c r="F38"/>
  <c r="G38"/>
  <c r="H38"/>
  <c r="I38"/>
  <c r="J38"/>
  <c r="K38"/>
  <c r="E39"/>
  <c r="F39"/>
  <c r="G39"/>
  <c r="H39"/>
  <c r="I39"/>
  <c r="J39"/>
  <c r="K39"/>
  <c r="E40"/>
  <c r="F40"/>
  <c r="G40"/>
  <c r="H40"/>
  <c r="I40"/>
  <c r="J40"/>
  <c r="K40"/>
  <c r="E41"/>
  <c r="F41"/>
  <c r="G41"/>
  <c r="H41"/>
  <c r="I41"/>
  <c r="J41"/>
  <c r="K41"/>
  <c r="E42"/>
  <c r="F42"/>
  <c r="G42"/>
  <c r="H42"/>
  <c r="I42"/>
  <c r="J42"/>
  <c r="K42"/>
  <c r="E43"/>
  <c r="F43"/>
  <c r="G43"/>
  <c r="H43"/>
  <c r="I43"/>
  <c r="J43"/>
  <c r="K43"/>
  <c r="E44"/>
  <c r="F44"/>
  <c r="G44"/>
  <c r="H44"/>
  <c r="I44"/>
  <c r="J44"/>
  <c r="K44"/>
  <c r="E45"/>
  <c r="F45"/>
  <c r="G45"/>
  <c r="H45"/>
  <c r="I45"/>
  <c r="J45"/>
  <c r="K45"/>
  <c r="E46"/>
  <c r="F46"/>
  <c r="G46"/>
  <c r="H46"/>
  <c r="I46"/>
  <c r="J46"/>
  <c r="K46"/>
  <c r="E47"/>
  <c r="F47"/>
  <c r="G47"/>
  <c r="H47"/>
  <c r="I47"/>
  <c r="J47"/>
  <c r="K47"/>
  <c r="E48"/>
  <c r="F48"/>
  <c r="G48"/>
  <c r="H48"/>
  <c r="I48"/>
  <c r="J48"/>
  <c r="K48"/>
  <c r="E49"/>
  <c r="F49"/>
  <c r="G49"/>
  <c r="H49"/>
  <c r="I49"/>
  <c r="J49"/>
  <c r="K49"/>
  <c r="E50"/>
  <c r="F50"/>
  <c r="G50"/>
  <c r="H50"/>
  <c r="I50"/>
  <c r="J50"/>
  <c r="K50"/>
  <c r="E52"/>
  <c r="F52"/>
  <c r="G52"/>
  <c r="H52"/>
  <c r="I52"/>
  <c r="J52"/>
  <c r="K52"/>
  <c r="E53"/>
  <c r="F53"/>
  <c r="G53"/>
  <c r="H53"/>
  <c r="I53"/>
  <c r="J53"/>
  <c r="K53"/>
  <c r="E54"/>
  <c r="F54"/>
  <c r="G54"/>
  <c r="H54"/>
  <c r="I54"/>
  <c r="J54"/>
  <c r="K54"/>
  <c r="E55"/>
  <c r="F55"/>
  <c r="G55"/>
  <c r="H55"/>
  <c r="I55"/>
  <c r="J55"/>
  <c r="K55"/>
  <c r="E56"/>
  <c r="F56"/>
  <c r="G56"/>
  <c r="H56"/>
  <c r="I56"/>
  <c r="J56"/>
  <c r="K56"/>
  <c r="E58"/>
  <c r="F58"/>
  <c r="G58"/>
  <c r="H58"/>
  <c r="I58"/>
  <c r="J58"/>
  <c r="K58"/>
  <c r="E59"/>
  <c r="F59"/>
  <c r="G59"/>
  <c r="H59"/>
  <c r="I59"/>
  <c r="J59"/>
  <c r="K59"/>
  <c r="E60"/>
  <c r="F60"/>
  <c r="G60"/>
  <c r="H60"/>
  <c r="I60"/>
  <c r="J60"/>
  <c r="K60"/>
  <c r="E62"/>
  <c r="F62"/>
  <c r="G62"/>
  <c r="H62"/>
  <c r="I62"/>
  <c r="J62"/>
  <c r="K62"/>
  <c r="D3"/>
  <c r="G3"/>
  <c r="H3"/>
  <c r="I3"/>
  <c r="J3"/>
  <c r="K3"/>
  <c r="F3"/>
  <c r="E3"/>
  <c r="D110" i="48" l="1"/>
  <c r="D109"/>
  <c r="D108"/>
  <c r="D107"/>
  <c r="D106"/>
  <c r="D105"/>
  <c r="D104"/>
  <c r="D103"/>
  <c r="D102"/>
  <c r="D101"/>
  <c r="D100"/>
  <c r="D99"/>
  <c r="D97"/>
  <c r="D96"/>
  <c r="D95"/>
  <c r="D94"/>
  <c r="D90"/>
  <c r="D89"/>
  <c r="D88"/>
  <c r="D85"/>
  <c r="D84"/>
  <c r="D78"/>
  <c r="D77"/>
  <c r="D75"/>
  <c r="D74"/>
  <c r="D73"/>
  <c r="D72"/>
  <c r="D70"/>
  <c r="D69"/>
  <c r="D68"/>
  <c r="D67"/>
  <c r="D66"/>
  <c r="D65"/>
  <c r="D64"/>
  <c r="D63"/>
  <c r="D62"/>
  <c r="D61"/>
  <c r="D60"/>
  <c r="D59"/>
  <c r="D58"/>
  <c r="D57"/>
  <c r="D56"/>
  <c r="D55"/>
  <c r="D54"/>
  <c r="D53"/>
  <c r="D52"/>
  <c r="D51"/>
  <c r="D50"/>
  <c r="D49"/>
  <c r="D48"/>
  <c r="D47"/>
  <c r="D46"/>
  <c r="D45"/>
  <c r="D44"/>
  <c r="D43"/>
  <c r="D41"/>
  <c r="D40"/>
  <c r="D39"/>
  <c r="D38"/>
  <c r="D37"/>
  <c r="D36"/>
  <c r="D35"/>
  <c r="D34"/>
  <c r="D33"/>
  <c r="D32"/>
  <c r="D31"/>
  <c r="D30"/>
  <c r="D29"/>
  <c r="D28"/>
  <c r="D27"/>
  <c r="D26"/>
  <c r="D24"/>
  <c r="D23"/>
  <c r="D22"/>
  <c r="D21"/>
  <c r="D20"/>
  <c r="D18"/>
  <c r="D17"/>
  <c r="D16"/>
  <c r="D15"/>
  <c r="D14"/>
  <c r="D13"/>
  <c r="D12"/>
  <c r="D11"/>
  <c r="D10"/>
  <c r="D9"/>
  <c r="D8" l="1"/>
  <c r="D7"/>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E3" i="28" l="1"/>
  <c r="F3"/>
  <c r="G3"/>
  <c r="H3"/>
  <c r="I3"/>
  <c r="J3"/>
  <c r="K3"/>
  <c r="E5"/>
  <c r="F5"/>
  <c r="G5"/>
  <c r="H5"/>
  <c r="I5"/>
  <c r="J5"/>
  <c r="K5"/>
  <c r="E6"/>
  <c r="F6"/>
  <c r="G6"/>
  <c r="H6"/>
  <c r="I6"/>
  <c r="J6"/>
  <c r="K6"/>
  <c r="E7"/>
  <c r="F7"/>
  <c r="G7"/>
  <c r="H7"/>
  <c r="I7"/>
  <c r="J7"/>
  <c r="K7"/>
  <c r="E8"/>
  <c r="F8"/>
  <c r="G8"/>
  <c r="H8"/>
  <c r="I8"/>
  <c r="J8"/>
  <c r="K8"/>
  <c r="E9"/>
  <c r="F9"/>
  <c r="G9"/>
  <c r="H9"/>
  <c r="I9"/>
  <c r="J9"/>
  <c r="K9"/>
  <c r="E10"/>
  <c r="F10"/>
  <c r="G10"/>
  <c r="H10"/>
  <c r="I10"/>
  <c r="J10"/>
  <c r="K10"/>
  <c r="E11"/>
  <c r="F11"/>
  <c r="G11"/>
  <c r="H11"/>
  <c r="I11"/>
  <c r="J11"/>
  <c r="K11"/>
  <c r="E12"/>
  <c r="F12"/>
  <c r="G12"/>
  <c r="H12"/>
  <c r="I12"/>
  <c r="J12"/>
  <c r="K12"/>
  <c r="E13"/>
  <c r="F13"/>
  <c r="G13"/>
  <c r="H13"/>
  <c r="I13"/>
  <c r="J13"/>
  <c r="K13"/>
  <c r="E14"/>
  <c r="F14"/>
  <c r="G14"/>
  <c r="H14"/>
  <c r="I14"/>
  <c r="J14"/>
  <c r="K14"/>
  <c r="E15"/>
  <c r="F15"/>
  <c r="G15"/>
  <c r="H15"/>
  <c r="I15"/>
  <c r="J15"/>
  <c r="K15"/>
  <c r="E16"/>
  <c r="F16"/>
  <c r="G16"/>
  <c r="H16"/>
  <c r="I16"/>
  <c r="J16"/>
  <c r="K16"/>
  <c r="E17"/>
  <c r="F17"/>
  <c r="G17"/>
  <c r="H17"/>
  <c r="I17"/>
  <c r="J17"/>
  <c r="K17"/>
  <c r="E18"/>
  <c r="F18"/>
  <c r="G18"/>
  <c r="H18"/>
  <c r="I18"/>
  <c r="J18"/>
  <c r="K18"/>
  <c r="E19"/>
  <c r="F19"/>
  <c r="G19"/>
  <c r="H19"/>
  <c r="I19"/>
  <c r="J19"/>
  <c r="K19"/>
  <c r="E20"/>
  <c r="F20"/>
  <c r="G20"/>
  <c r="H20"/>
  <c r="I20"/>
  <c r="J20"/>
  <c r="K20"/>
  <c r="E21"/>
  <c r="F21"/>
  <c r="G21"/>
  <c r="H21"/>
  <c r="I21"/>
  <c r="J21"/>
  <c r="K21"/>
  <c r="E22"/>
  <c r="F22"/>
  <c r="G22"/>
  <c r="H22"/>
  <c r="I22"/>
  <c r="J22"/>
  <c r="K22"/>
  <c r="E23"/>
  <c r="F23"/>
  <c r="G23"/>
  <c r="H23"/>
  <c r="I23"/>
  <c r="J23"/>
  <c r="K23"/>
  <c r="E24"/>
  <c r="F24"/>
  <c r="G24"/>
  <c r="H24"/>
  <c r="I24"/>
  <c r="J24"/>
  <c r="K24"/>
  <c r="E25"/>
  <c r="F25"/>
  <c r="G25"/>
  <c r="H25"/>
  <c r="I25"/>
  <c r="J25"/>
  <c r="K25"/>
  <c r="E26"/>
  <c r="F26"/>
  <c r="G26"/>
  <c r="H26"/>
  <c r="I26"/>
  <c r="J26"/>
  <c r="K26"/>
  <c r="E27"/>
  <c r="F27"/>
  <c r="G27"/>
  <c r="H27"/>
  <c r="I27"/>
  <c r="J27"/>
  <c r="K27"/>
  <c r="E28"/>
  <c r="F28"/>
  <c r="G28"/>
  <c r="H28"/>
  <c r="I28"/>
  <c r="J28"/>
  <c r="K28"/>
  <c r="E29"/>
  <c r="F29"/>
  <c r="G29"/>
  <c r="H29"/>
  <c r="I29"/>
  <c r="J29"/>
  <c r="K29"/>
  <c r="E30"/>
  <c r="F30"/>
  <c r="G30"/>
  <c r="H30"/>
  <c r="I30"/>
  <c r="J30"/>
  <c r="K30"/>
  <c r="E31"/>
  <c r="F31"/>
  <c r="G31"/>
  <c r="H31"/>
  <c r="I31"/>
  <c r="J31"/>
  <c r="K31"/>
  <c r="E32"/>
  <c r="F32"/>
  <c r="G32"/>
  <c r="H32"/>
  <c r="I32"/>
  <c r="J32"/>
  <c r="K32"/>
  <c r="E33"/>
  <c r="F33"/>
  <c r="G33"/>
  <c r="H33"/>
  <c r="I33"/>
  <c r="J33"/>
  <c r="K33"/>
  <c r="E34"/>
  <c r="F34"/>
  <c r="G34"/>
  <c r="H34"/>
  <c r="I34"/>
  <c r="J34"/>
  <c r="K34"/>
  <c r="E35"/>
  <c r="F35"/>
  <c r="G35"/>
  <c r="H35"/>
  <c r="I35"/>
  <c r="J35"/>
  <c r="K35"/>
  <c r="E36"/>
  <c r="F36"/>
  <c r="G36"/>
  <c r="H36"/>
  <c r="I36"/>
  <c r="J36"/>
  <c r="K36"/>
  <c r="E37"/>
  <c r="F37"/>
  <c r="G37"/>
  <c r="H37"/>
  <c r="I37"/>
  <c r="J37"/>
  <c r="K37"/>
  <c r="E38"/>
  <c r="F38"/>
  <c r="G38"/>
  <c r="H38"/>
  <c r="I38"/>
  <c r="J38"/>
  <c r="K38"/>
  <c r="E39"/>
  <c r="F39"/>
  <c r="G39"/>
  <c r="H39"/>
  <c r="I39"/>
  <c r="J39"/>
  <c r="K39"/>
  <c r="E40"/>
  <c r="F40"/>
  <c r="G40"/>
  <c r="H40"/>
  <c r="I40"/>
  <c r="J40"/>
  <c r="K40"/>
  <c r="E41"/>
  <c r="F41"/>
  <c r="G41"/>
  <c r="H41"/>
  <c r="I41"/>
  <c r="J41"/>
  <c r="K41"/>
  <c r="E42"/>
  <c r="F42"/>
  <c r="G42"/>
  <c r="H42"/>
  <c r="I42"/>
  <c r="J42"/>
  <c r="K42"/>
  <c r="E43"/>
  <c r="F43"/>
  <c r="G43"/>
  <c r="H43"/>
  <c r="I43"/>
  <c r="J43"/>
  <c r="K43"/>
  <c r="E44"/>
  <c r="F44"/>
  <c r="G44"/>
  <c r="H44"/>
  <c r="I44"/>
  <c r="J44"/>
  <c r="K44"/>
  <c r="B3" i="23" l="1"/>
  <c r="A3"/>
  <c r="B3" i="21"/>
  <c r="A3"/>
  <c r="B3" i="19"/>
  <c r="A3"/>
  <c r="B3" i="17"/>
  <c r="A3"/>
  <c r="B3" i="15"/>
  <c r="A3"/>
  <c r="B3" i="13"/>
  <c r="A3"/>
  <c r="E5" i="2"/>
  <c r="F5"/>
  <c r="G5"/>
  <c r="H5"/>
  <c r="I5"/>
  <c r="J5"/>
  <c r="K5"/>
  <c r="E6"/>
  <c r="F6"/>
  <c r="G6"/>
  <c r="H6"/>
  <c r="I6"/>
  <c r="J6"/>
  <c r="K6"/>
  <c r="E7"/>
  <c r="F7"/>
  <c r="G7"/>
  <c r="H7"/>
  <c r="I7"/>
  <c r="J7"/>
  <c r="K7"/>
  <c r="E8"/>
  <c r="F8"/>
  <c r="G8"/>
  <c r="H8"/>
  <c r="I8"/>
  <c r="J8"/>
  <c r="K8"/>
  <c r="E9"/>
  <c r="F9"/>
  <c r="G9"/>
  <c r="H9"/>
  <c r="I9"/>
  <c r="J9"/>
  <c r="K9"/>
  <c r="E10"/>
  <c r="F10"/>
  <c r="G10"/>
  <c r="H10"/>
  <c r="I10"/>
  <c r="J10"/>
  <c r="K10"/>
  <c r="E11"/>
  <c r="F11"/>
  <c r="G11"/>
  <c r="H11"/>
  <c r="I11"/>
  <c r="J11"/>
  <c r="K11"/>
  <c r="E12"/>
  <c r="F12"/>
  <c r="G12"/>
  <c r="H12"/>
  <c r="I12"/>
  <c r="J12"/>
  <c r="K12"/>
  <c r="E13"/>
  <c r="F13"/>
  <c r="G13"/>
  <c r="H13"/>
  <c r="I13"/>
  <c r="J13"/>
  <c r="K13"/>
  <c r="E14"/>
  <c r="F14"/>
  <c r="G14"/>
  <c r="H14"/>
  <c r="I14"/>
  <c r="J14"/>
  <c r="K14"/>
  <c r="E15"/>
  <c r="F15"/>
  <c r="G15"/>
  <c r="H15"/>
  <c r="I15"/>
  <c r="J15"/>
  <c r="K15"/>
  <c r="E16"/>
  <c r="F16"/>
  <c r="G16"/>
  <c r="H16"/>
  <c r="I16"/>
  <c r="J16"/>
  <c r="K16"/>
  <c r="E17"/>
  <c r="F17"/>
  <c r="G17"/>
  <c r="H17"/>
  <c r="I17"/>
  <c r="J17"/>
  <c r="K17"/>
  <c r="E18"/>
  <c r="F18"/>
  <c r="G18"/>
  <c r="H18"/>
  <c r="I18"/>
  <c r="J18"/>
  <c r="K18"/>
  <c r="E19"/>
  <c r="F19"/>
  <c r="G19"/>
  <c r="H19"/>
  <c r="I19"/>
  <c r="J19"/>
  <c r="K19"/>
  <c r="E20"/>
  <c r="F20"/>
  <c r="G20"/>
  <c r="H20"/>
  <c r="I20"/>
  <c r="J20"/>
  <c r="K20"/>
  <c r="E21"/>
  <c r="F21"/>
  <c r="G21"/>
  <c r="H21"/>
  <c r="I21"/>
  <c r="J21"/>
  <c r="K21"/>
  <c r="E22"/>
  <c r="F22"/>
  <c r="G22"/>
  <c r="H22"/>
  <c r="I22"/>
  <c r="J22"/>
  <c r="K22"/>
  <c r="E23"/>
  <c r="F23"/>
  <c r="G23"/>
  <c r="H23"/>
  <c r="I23"/>
  <c r="J23"/>
  <c r="K23"/>
  <c r="E24"/>
  <c r="F24"/>
  <c r="G24"/>
  <c r="H24"/>
  <c r="I24"/>
  <c r="J24"/>
  <c r="K24"/>
  <c r="E25"/>
  <c r="F25"/>
  <c r="G25"/>
  <c r="H25"/>
  <c r="I25"/>
  <c r="J25"/>
  <c r="K25"/>
  <c r="E26"/>
  <c r="F26"/>
  <c r="G26"/>
  <c r="H26"/>
  <c r="I26"/>
  <c r="J26"/>
  <c r="K26"/>
  <c r="E27"/>
  <c r="F27"/>
  <c r="G27"/>
  <c r="H27"/>
  <c r="I27"/>
  <c r="J27"/>
  <c r="K27"/>
  <c r="E28"/>
  <c r="F28"/>
  <c r="G28"/>
  <c r="H28"/>
  <c r="I28"/>
  <c r="J28"/>
  <c r="K28"/>
  <c r="E29"/>
  <c r="F29"/>
  <c r="G29"/>
  <c r="H29"/>
  <c r="I29"/>
  <c r="J29"/>
  <c r="K29"/>
  <c r="E30"/>
  <c r="F30"/>
  <c r="G30"/>
  <c r="H30"/>
  <c r="I30"/>
  <c r="J30"/>
  <c r="K30"/>
  <c r="E31"/>
  <c r="F31"/>
  <c r="G31"/>
  <c r="H31"/>
  <c r="I31"/>
  <c r="J31"/>
  <c r="K31"/>
  <c r="E32"/>
  <c r="F32"/>
  <c r="G32"/>
  <c r="H32"/>
  <c r="I32"/>
  <c r="J32"/>
  <c r="K32"/>
  <c r="E33"/>
  <c r="F33"/>
  <c r="G33"/>
  <c r="H33"/>
  <c r="I33"/>
  <c r="J33"/>
  <c r="K33"/>
  <c r="E34"/>
  <c r="F34"/>
  <c r="G34"/>
  <c r="H34"/>
  <c r="I34"/>
  <c r="J34"/>
  <c r="K34"/>
  <c r="E35"/>
  <c r="F35"/>
  <c r="G35"/>
  <c r="H35"/>
  <c r="I35"/>
  <c r="J35"/>
  <c r="K35"/>
  <c r="E36"/>
  <c r="F36"/>
  <c r="G36"/>
  <c r="H36"/>
  <c r="I36"/>
  <c r="J36"/>
  <c r="K36"/>
  <c r="E37"/>
  <c r="F37"/>
  <c r="G37"/>
  <c r="H37"/>
  <c r="I37"/>
  <c r="J37"/>
  <c r="K37"/>
  <c r="E38"/>
  <c r="F38"/>
  <c r="G38"/>
  <c r="H38"/>
  <c r="I38"/>
  <c r="J38"/>
  <c r="K38"/>
  <c r="E39"/>
  <c r="F39"/>
  <c r="G39"/>
  <c r="H39"/>
  <c r="I39"/>
  <c r="J39"/>
  <c r="K39"/>
  <c r="E40"/>
  <c r="F40"/>
  <c r="G40"/>
  <c r="H40"/>
  <c r="I40"/>
  <c r="J40"/>
  <c r="K40"/>
  <c r="E41"/>
  <c r="F41"/>
  <c r="G41"/>
  <c r="H41"/>
  <c r="I41"/>
  <c r="J41"/>
  <c r="K41"/>
  <c r="E42"/>
  <c r="F42"/>
  <c r="G42"/>
  <c r="H42"/>
  <c r="I42"/>
  <c r="J42"/>
  <c r="K42"/>
  <c r="E43"/>
  <c r="F43"/>
  <c r="G43"/>
  <c r="H43"/>
  <c r="I43"/>
  <c r="J43"/>
  <c r="K43"/>
  <c r="E44"/>
  <c r="F44"/>
  <c r="G44"/>
  <c r="H44"/>
  <c r="I44"/>
  <c r="J44"/>
  <c r="K44"/>
  <c r="E45"/>
  <c r="F45"/>
  <c r="G45"/>
  <c r="H45"/>
  <c r="I45"/>
  <c r="J45"/>
  <c r="K45"/>
  <c r="E46"/>
  <c r="F46"/>
  <c r="G46"/>
  <c r="H46"/>
  <c r="I46"/>
  <c r="J46"/>
  <c r="K46"/>
  <c r="E47"/>
  <c r="F47"/>
  <c r="G47"/>
  <c r="H47"/>
  <c r="I47"/>
  <c r="J47"/>
  <c r="K47"/>
  <c r="E48"/>
  <c r="F48"/>
  <c r="G48"/>
  <c r="H48"/>
  <c r="I48"/>
  <c r="J48"/>
  <c r="K48"/>
  <c r="E49"/>
  <c r="F49"/>
  <c r="G49"/>
  <c r="H49"/>
  <c r="I49"/>
  <c r="J49"/>
  <c r="K49"/>
  <c r="E50"/>
  <c r="F50"/>
  <c r="G50"/>
  <c r="H50"/>
  <c r="I50"/>
  <c r="J50"/>
  <c r="K50"/>
  <c r="E51"/>
  <c r="F51"/>
  <c r="G51"/>
  <c r="H51"/>
  <c r="I51"/>
  <c r="J51"/>
  <c r="K51"/>
  <c r="E52"/>
  <c r="F52"/>
  <c r="G52"/>
  <c r="H52"/>
  <c r="I52"/>
  <c r="J52"/>
  <c r="K52"/>
  <c r="E53"/>
  <c r="F53"/>
  <c r="G53"/>
  <c r="H53"/>
  <c r="I53"/>
  <c r="J53"/>
  <c r="K53"/>
  <c r="E54"/>
  <c r="F54"/>
  <c r="G54"/>
  <c r="H54"/>
  <c r="I54"/>
  <c r="J54"/>
  <c r="K54"/>
  <c r="E55"/>
  <c r="F55"/>
  <c r="G55"/>
  <c r="H55"/>
  <c r="I55"/>
  <c r="J55"/>
  <c r="K55"/>
  <c r="E56"/>
  <c r="F56"/>
  <c r="G56"/>
  <c r="H56"/>
  <c r="I56"/>
  <c r="J56"/>
  <c r="K56"/>
  <c r="E57"/>
  <c r="F57"/>
  <c r="G57"/>
  <c r="H57"/>
  <c r="I57"/>
  <c r="J57"/>
  <c r="K57"/>
  <c r="E58"/>
  <c r="F58"/>
  <c r="G58"/>
  <c r="H58"/>
  <c r="I58"/>
  <c r="J58"/>
  <c r="K58"/>
  <c r="E59"/>
  <c r="F59"/>
  <c r="G59"/>
  <c r="H59"/>
  <c r="I59"/>
  <c r="J59"/>
  <c r="K59"/>
  <c r="E60"/>
  <c r="F60"/>
  <c r="G60"/>
  <c r="H60"/>
  <c r="I60"/>
  <c r="J60"/>
  <c r="K60"/>
  <c r="E61"/>
  <c r="F61"/>
  <c r="G61"/>
  <c r="H61"/>
  <c r="I61"/>
  <c r="J61"/>
  <c r="K61"/>
  <c r="E62"/>
  <c r="F62"/>
  <c r="G62"/>
  <c r="H62"/>
  <c r="I62"/>
  <c r="J62"/>
  <c r="K62"/>
  <c r="E63"/>
  <c r="F63"/>
  <c r="G63"/>
  <c r="H63"/>
  <c r="I63"/>
  <c r="J63"/>
  <c r="K63"/>
  <c r="E64"/>
  <c r="F64"/>
  <c r="G64"/>
  <c r="H64"/>
  <c r="I64"/>
  <c r="J64"/>
  <c r="K64"/>
  <c r="E65"/>
  <c r="F65"/>
  <c r="G65"/>
  <c r="H65"/>
  <c r="I65"/>
  <c r="J65"/>
  <c r="K65"/>
  <c r="E66"/>
  <c r="F66"/>
  <c r="G66"/>
  <c r="H66"/>
  <c r="I66"/>
  <c r="J66"/>
  <c r="K66"/>
  <c r="E67"/>
  <c r="F67"/>
  <c r="G67"/>
  <c r="H67"/>
  <c r="I67"/>
  <c r="J67"/>
  <c r="K67"/>
  <c r="E68"/>
  <c r="F68"/>
  <c r="G68"/>
  <c r="H68"/>
  <c r="I68"/>
  <c r="J68"/>
  <c r="K68"/>
  <c r="E69"/>
  <c r="F69"/>
  <c r="G69"/>
  <c r="H69"/>
  <c r="I69"/>
  <c r="J69"/>
  <c r="K69"/>
  <c r="E70"/>
  <c r="F70"/>
  <c r="G70"/>
  <c r="H70"/>
  <c r="I70"/>
  <c r="J70"/>
  <c r="K70"/>
  <c r="E71"/>
  <c r="F71"/>
  <c r="G71"/>
  <c r="H71"/>
  <c r="I71"/>
  <c r="J71"/>
  <c r="K71"/>
  <c r="E72"/>
  <c r="F72"/>
  <c r="G72"/>
  <c r="H72"/>
  <c r="I72"/>
  <c r="J72"/>
  <c r="K72"/>
  <c r="E73"/>
  <c r="F73"/>
  <c r="G73"/>
  <c r="H73"/>
  <c r="I73"/>
  <c r="J73"/>
  <c r="K73"/>
  <c r="E74"/>
  <c r="F74"/>
  <c r="G74"/>
  <c r="H74"/>
  <c r="I74"/>
  <c r="J74"/>
  <c r="K74"/>
  <c r="E75"/>
  <c r="F75"/>
  <c r="G75"/>
  <c r="H75"/>
  <c r="I75"/>
  <c r="J75"/>
  <c r="K75"/>
  <c r="E76"/>
  <c r="F76"/>
  <c r="G76"/>
  <c r="H76"/>
  <c r="I76"/>
  <c r="J76"/>
  <c r="K76"/>
  <c r="E77"/>
  <c r="F77"/>
  <c r="G77"/>
  <c r="H77"/>
  <c r="I77"/>
  <c r="J77"/>
  <c r="K77"/>
  <c r="E78"/>
  <c r="F78"/>
  <c r="G78"/>
  <c r="H78"/>
  <c r="I78"/>
  <c r="J78"/>
  <c r="K78"/>
  <c r="E79"/>
  <c r="F79"/>
  <c r="G79"/>
  <c r="H79"/>
  <c r="I79"/>
  <c r="J79"/>
  <c r="K79"/>
  <c r="E80"/>
  <c r="F80"/>
  <c r="G80"/>
  <c r="H80"/>
  <c r="I80"/>
  <c r="J80"/>
  <c r="K80"/>
  <c r="E81"/>
  <c r="F81"/>
  <c r="G81"/>
  <c r="H81"/>
  <c r="I81"/>
  <c r="J81"/>
  <c r="K81"/>
  <c r="E82"/>
  <c r="F82"/>
  <c r="G82"/>
  <c r="H82"/>
  <c r="I82"/>
  <c r="J82"/>
  <c r="K82"/>
  <c r="E83"/>
  <c r="F83"/>
  <c r="G83"/>
  <c r="H83"/>
  <c r="I83"/>
  <c r="J83"/>
  <c r="K83"/>
  <c r="E84"/>
  <c r="F84"/>
  <c r="G84"/>
  <c r="H84"/>
  <c r="I84"/>
  <c r="J84"/>
  <c r="K84"/>
  <c r="E85"/>
  <c r="F85"/>
  <c r="G85"/>
  <c r="H85"/>
  <c r="I85"/>
  <c r="J85"/>
  <c r="K85"/>
  <c r="E86"/>
  <c r="F86"/>
  <c r="G86"/>
  <c r="H86"/>
  <c r="I86"/>
  <c r="J86"/>
  <c r="K86"/>
  <c r="E88"/>
  <c r="F88"/>
  <c r="G88"/>
  <c r="H88"/>
  <c r="I88"/>
  <c r="J88"/>
  <c r="K88"/>
  <c r="E89"/>
  <c r="F89"/>
  <c r="G89"/>
  <c r="H89"/>
  <c r="I89"/>
  <c r="J89"/>
  <c r="K89"/>
  <c r="E90"/>
  <c r="F90"/>
  <c r="G90"/>
  <c r="H90"/>
  <c r="I90"/>
  <c r="J90"/>
  <c r="K90"/>
  <c r="E91"/>
  <c r="F91"/>
  <c r="G91"/>
  <c r="H91"/>
  <c r="I91"/>
  <c r="J91"/>
  <c r="K91"/>
  <c r="E92"/>
  <c r="F92"/>
  <c r="G92"/>
  <c r="H92"/>
  <c r="I92"/>
  <c r="J92"/>
  <c r="K92"/>
  <c r="E93"/>
  <c r="F93"/>
  <c r="G93"/>
  <c r="H93"/>
  <c r="I93"/>
  <c r="J93"/>
  <c r="K93"/>
  <c r="E95"/>
  <c r="F95"/>
  <c r="G95"/>
  <c r="H95"/>
  <c r="I95"/>
  <c r="J95"/>
  <c r="K95"/>
  <c r="E96"/>
  <c r="F96"/>
  <c r="G96"/>
  <c r="H96"/>
  <c r="I96"/>
  <c r="J96"/>
  <c r="K96"/>
  <c r="E97"/>
  <c r="F97"/>
  <c r="G97"/>
  <c r="H97"/>
  <c r="I97"/>
  <c r="J97"/>
  <c r="K97"/>
  <c r="E98"/>
  <c r="F98"/>
  <c r="G98"/>
  <c r="H98"/>
  <c r="I98"/>
  <c r="J98"/>
  <c r="K98"/>
  <c r="E100"/>
  <c r="F100"/>
  <c r="G100"/>
  <c r="H100"/>
  <c r="I100"/>
  <c r="J100"/>
  <c r="K100"/>
  <c r="E101"/>
  <c r="F101"/>
  <c r="G101"/>
  <c r="H101"/>
  <c r="I101"/>
  <c r="J101"/>
  <c r="K101"/>
  <c r="E102"/>
  <c r="F102"/>
  <c r="G102"/>
  <c r="H102"/>
  <c r="I102"/>
  <c r="J102"/>
  <c r="K102"/>
  <c r="E103"/>
  <c r="F103"/>
  <c r="G103"/>
  <c r="H103"/>
  <c r="I103"/>
  <c r="J103"/>
  <c r="K103"/>
  <c r="E104"/>
  <c r="F104"/>
  <c r="G104"/>
  <c r="H104"/>
  <c r="I104"/>
  <c r="J104"/>
  <c r="K104"/>
  <c r="E105"/>
  <c r="F105"/>
  <c r="G105"/>
  <c r="H105"/>
  <c r="I105"/>
  <c r="J105"/>
  <c r="K105"/>
  <c r="E106"/>
  <c r="F106"/>
  <c r="G106"/>
  <c r="H106"/>
  <c r="I106"/>
  <c r="J106"/>
  <c r="K106"/>
  <c r="E107"/>
  <c r="F107"/>
  <c r="G107"/>
  <c r="H107"/>
  <c r="I107"/>
  <c r="J107"/>
  <c r="K107"/>
  <c r="E108"/>
  <c r="F108"/>
  <c r="G108"/>
  <c r="H108"/>
  <c r="I108"/>
  <c r="J108"/>
  <c r="K108"/>
  <c r="E109"/>
  <c r="F109"/>
  <c r="G109"/>
  <c r="H109"/>
  <c r="I109"/>
  <c r="J109"/>
  <c r="K109"/>
  <c r="E110"/>
  <c r="F110"/>
  <c r="G110"/>
  <c r="H110"/>
  <c r="I110"/>
  <c r="J110"/>
  <c r="K110"/>
  <c r="E111"/>
  <c r="F111"/>
  <c r="G111"/>
  <c r="H111"/>
  <c r="I111"/>
  <c r="J111"/>
  <c r="K111"/>
  <c r="E112"/>
  <c r="F112"/>
  <c r="G112"/>
  <c r="H112"/>
  <c r="I112"/>
  <c r="J112"/>
  <c r="K112"/>
  <c r="E113"/>
  <c r="F113"/>
  <c r="G113"/>
  <c r="H113"/>
  <c r="I113"/>
  <c r="J113"/>
  <c r="K113"/>
  <c r="E114"/>
  <c r="F114"/>
  <c r="G114"/>
  <c r="H114"/>
  <c r="I114"/>
  <c r="J114"/>
  <c r="K114"/>
  <c r="E115"/>
  <c r="F115"/>
  <c r="G115"/>
  <c r="H115"/>
  <c r="I115"/>
  <c r="J115"/>
  <c r="K115"/>
  <c r="E116"/>
  <c r="F116"/>
  <c r="G116"/>
  <c r="H116"/>
  <c r="I116"/>
  <c r="J116"/>
  <c r="K116"/>
  <c r="E117"/>
  <c r="F117"/>
  <c r="G117"/>
  <c r="H117"/>
  <c r="I117"/>
  <c r="J117"/>
  <c r="K117"/>
  <c r="E118"/>
  <c r="F118"/>
  <c r="G118"/>
  <c r="H118"/>
  <c r="I118"/>
  <c r="J118"/>
  <c r="K118"/>
  <c r="E119"/>
  <c r="F119"/>
  <c r="G119"/>
  <c r="H119"/>
  <c r="I119"/>
  <c r="J119"/>
  <c r="K119"/>
  <c r="E120"/>
  <c r="F120"/>
  <c r="G120"/>
  <c r="H120"/>
  <c r="I120"/>
  <c r="J120"/>
  <c r="K120"/>
  <c r="E3"/>
  <c r="F3"/>
  <c r="G3"/>
  <c r="H3"/>
  <c r="I3"/>
  <c r="J3"/>
  <c r="K3"/>
  <c r="B5" i="23" l="1"/>
  <c r="B5" i="21"/>
  <c r="B10" i="19"/>
  <c r="B4" i="17"/>
  <c r="B10" i="15"/>
  <c r="B4" i="13"/>
  <c r="B4" i="7"/>
  <c r="B6" i="23"/>
  <c r="B4" i="21"/>
  <c r="B8" i="19"/>
  <c r="B7" i="17"/>
  <c r="B9" i="15"/>
  <c r="B5" i="13"/>
  <c r="B10" i="7"/>
  <c r="B9" i="23"/>
  <c r="B10" i="21"/>
  <c r="B6" i="19"/>
  <c r="B10" i="17"/>
  <c r="B8" i="15"/>
  <c r="B8" i="13"/>
  <c r="B9" i="7"/>
  <c r="B7" i="15"/>
  <c r="B11" i="13"/>
  <c r="B10" i="23"/>
  <c r="B11" i="21"/>
  <c r="B11" i="19"/>
  <c r="B11" i="17"/>
  <c r="B5" i="7"/>
  <c r="B10" i="13"/>
  <c r="B8" i="7"/>
  <c r="B4" i="23"/>
  <c r="B7" i="21"/>
  <c r="B9" i="19"/>
  <c r="B8" i="17"/>
  <c r="B5" i="15"/>
  <c r="B11"/>
  <c r="B11" i="23"/>
  <c r="B6" i="21"/>
  <c r="B7" i="19"/>
  <c r="B5" i="17"/>
  <c r="B9" i="13"/>
  <c r="B6" i="7"/>
  <c r="B7" i="13"/>
  <c r="B7" i="7"/>
  <c r="B8" i="23"/>
  <c r="B9" i="21"/>
  <c r="B5" i="19"/>
  <c r="B9" i="17"/>
  <c r="B4" i="15"/>
  <c r="L110" i="48"/>
  <c r="G109"/>
  <c r="L104"/>
  <c r="F102"/>
  <c r="H100"/>
  <c r="J97"/>
  <c r="L95"/>
  <c r="J93"/>
  <c r="J93" i="32"/>
  <c r="J93" i="33"/>
  <c r="J93" i="5"/>
  <c r="L91" i="48"/>
  <c r="L91" i="32"/>
  <c r="L91" i="33"/>
  <c r="L91" i="5"/>
  <c r="J88" i="48"/>
  <c r="H86"/>
  <c r="H86" i="32"/>
  <c r="H86" i="33"/>
  <c r="H86" i="5"/>
  <c r="J83" i="48"/>
  <c r="J83" i="32"/>
  <c r="J83" i="33"/>
  <c r="J83" i="5"/>
  <c r="L81" i="48"/>
  <c r="L81" i="32"/>
  <c r="L81" i="33"/>
  <c r="L81" i="5"/>
  <c r="J79" i="48"/>
  <c r="J79" i="32"/>
  <c r="J79" i="33"/>
  <c r="J79" i="5"/>
  <c r="H75" i="48"/>
  <c r="I73"/>
  <c r="J70"/>
  <c r="H68"/>
  <c r="J66"/>
  <c r="H64"/>
  <c r="I61"/>
  <c r="G59"/>
  <c r="J54"/>
  <c r="L52"/>
  <c r="J50"/>
  <c r="H48"/>
  <c r="J46"/>
  <c r="L44"/>
  <c r="F41"/>
  <c r="G38"/>
  <c r="F34"/>
  <c r="F31"/>
  <c r="J30"/>
  <c r="J27"/>
  <c r="J29"/>
  <c r="F24"/>
  <c r="L17"/>
  <c r="H17"/>
  <c r="L14"/>
  <c r="G13"/>
  <c r="I11"/>
  <c r="F9"/>
  <c r="L7"/>
  <c r="K3"/>
  <c r="K3" i="32"/>
  <c r="K3" i="33"/>
  <c r="K3" i="5"/>
  <c r="L109" i="48"/>
  <c r="K108"/>
  <c r="I104"/>
  <c r="K102"/>
  <c r="F101"/>
  <c r="H99"/>
  <c r="G97"/>
  <c r="I95"/>
  <c r="G93"/>
  <c r="G93" i="32"/>
  <c r="G93" i="33"/>
  <c r="G93" i="5"/>
  <c r="F92" i="48"/>
  <c r="F92" i="32"/>
  <c r="F92" i="33"/>
  <c r="F92" i="5"/>
  <c r="H89" i="48"/>
  <c r="G88"/>
  <c r="I86"/>
  <c r="I86" i="32"/>
  <c r="I86" i="33"/>
  <c r="I86" i="5"/>
  <c r="H84" i="48"/>
  <c r="G83"/>
  <c r="G83" i="32"/>
  <c r="G83" i="33"/>
  <c r="G83" i="5"/>
  <c r="F82" i="48"/>
  <c r="F82" i="32"/>
  <c r="F82" i="33"/>
  <c r="F82" i="5"/>
  <c r="H80" i="48"/>
  <c r="H80" i="32"/>
  <c r="H80" i="33"/>
  <c r="H80" i="5"/>
  <c r="J3" i="48"/>
  <c r="J3" i="32"/>
  <c r="J3" i="33"/>
  <c r="J3" i="5"/>
  <c r="K109" i="48"/>
  <c r="F108"/>
  <c r="G106"/>
  <c r="I105"/>
  <c r="K103"/>
  <c r="J102"/>
  <c r="L100"/>
  <c r="K99"/>
  <c r="F97"/>
  <c r="H95"/>
  <c r="G94"/>
  <c r="I92"/>
  <c r="I92" i="32"/>
  <c r="I92" i="33"/>
  <c r="I92" i="5"/>
  <c r="K89" i="48"/>
  <c r="F88"/>
  <c r="L86"/>
  <c r="L86" i="32"/>
  <c r="L86" i="33"/>
  <c r="L86" i="5"/>
  <c r="G84" i="48"/>
  <c r="I82"/>
  <c r="I82" i="32"/>
  <c r="I82" i="33"/>
  <c r="I82" i="5"/>
  <c r="K80" i="48"/>
  <c r="K80" i="32"/>
  <c r="K80" i="33"/>
  <c r="K80" i="5"/>
  <c r="F79" i="48"/>
  <c r="F79" i="32"/>
  <c r="F79" i="33"/>
  <c r="F79" i="5"/>
  <c r="L75" i="48"/>
  <c r="K74"/>
  <c r="F70"/>
  <c r="L68"/>
  <c r="G67"/>
  <c r="I65"/>
  <c r="G63"/>
  <c r="H60"/>
  <c r="H56"/>
  <c r="K55"/>
  <c r="I53"/>
  <c r="K51"/>
  <c r="F50"/>
  <c r="L48"/>
  <c r="G47"/>
  <c r="I45"/>
  <c r="K43"/>
  <c r="J41"/>
  <c r="I40"/>
  <c r="K39"/>
  <c r="I33"/>
  <c r="K32"/>
  <c r="J31"/>
  <c r="G28"/>
  <c r="K26"/>
  <c r="G26"/>
  <c r="H22"/>
  <c r="I18"/>
  <c r="G16"/>
  <c r="H14"/>
  <c r="J12"/>
  <c r="L62"/>
  <c r="L58"/>
  <c r="L57"/>
  <c r="L20"/>
  <c r="L21"/>
  <c r="L10"/>
  <c r="L23"/>
  <c r="I8"/>
  <c r="I3"/>
  <c r="I3" i="32"/>
  <c r="I3" i="33"/>
  <c r="I3" i="5"/>
  <c r="K110" i="48"/>
  <c r="G110"/>
  <c r="J109"/>
  <c r="F109"/>
  <c r="I108"/>
  <c r="L107"/>
  <c r="H107"/>
  <c r="J106"/>
  <c r="F106"/>
  <c r="L105"/>
  <c r="H105"/>
  <c r="K104"/>
  <c r="G104"/>
  <c r="J103"/>
  <c r="F103"/>
  <c r="I102"/>
  <c r="L101"/>
  <c r="H101"/>
  <c r="K100"/>
  <c r="G100"/>
  <c r="J99"/>
  <c r="F99"/>
  <c r="I97"/>
  <c r="L96"/>
  <c r="H96"/>
  <c r="K95"/>
  <c r="G95"/>
  <c r="J94"/>
  <c r="F94"/>
  <c r="I93"/>
  <c r="I93" i="32"/>
  <c r="I93" i="33"/>
  <c r="I93" i="5"/>
  <c r="L92" i="48"/>
  <c r="L92" i="32"/>
  <c r="L92" i="33"/>
  <c r="L92" i="5"/>
  <c r="H92" i="48"/>
  <c r="H92" i="32"/>
  <c r="H92" i="33"/>
  <c r="H92" i="5"/>
  <c r="K91" i="48"/>
  <c r="K91" i="32"/>
  <c r="K91" i="33"/>
  <c r="K91" i="5"/>
  <c r="G91" i="48"/>
  <c r="G91" i="32"/>
  <c r="G91" i="33"/>
  <c r="G91" i="5"/>
  <c r="J89" i="48"/>
  <c r="F89"/>
  <c r="I88"/>
  <c r="L87"/>
  <c r="L87" i="32"/>
  <c r="L87" i="33"/>
  <c r="L87" i="5"/>
  <c r="H87" i="48"/>
  <c r="H87" i="32"/>
  <c r="H87" i="33"/>
  <c r="H87" i="5"/>
  <c r="K86" i="48"/>
  <c r="K86" i="32"/>
  <c r="K86" i="33"/>
  <c r="K86" i="5"/>
  <c r="G86" i="48"/>
  <c r="G86" i="32"/>
  <c r="G86" i="33"/>
  <c r="G86" i="5"/>
  <c r="J84" i="48"/>
  <c r="F84"/>
  <c r="I83"/>
  <c r="I83" i="32"/>
  <c r="I83" i="33"/>
  <c r="I83" i="5"/>
  <c r="L82" i="48"/>
  <c r="L82" i="32"/>
  <c r="L82" i="33"/>
  <c r="L82" i="5"/>
  <c r="H82" i="48"/>
  <c r="H82" i="32"/>
  <c r="H82" i="33"/>
  <c r="H82" i="5"/>
  <c r="K81" i="48"/>
  <c r="K81" i="32"/>
  <c r="K81" i="33"/>
  <c r="K81" i="5"/>
  <c r="G81" i="48"/>
  <c r="G81" i="32"/>
  <c r="G81" i="33"/>
  <c r="G81" i="5"/>
  <c r="J80" i="48"/>
  <c r="J80" i="32"/>
  <c r="J80" i="33"/>
  <c r="J80" i="5"/>
  <c r="F80" i="48"/>
  <c r="F80" i="32"/>
  <c r="F80" i="33"/>
  <c r="F80" i="5"/>
  <c r="I79" i="48"/>
  <c r="I79" i="32"/>
  <c r="I79" i="33"/>
  <c r="I79" i="5"/>
  <c r="L77" i="48"/>
  <c r="H77"/>
  <c r="K75"/>
  <c r="G75"/>
  <c r="J74"/>
  <c r="F74"/>
  <c r="L73"/>
  <c r="H73"/>
  <c r="I70"/>
  <c r="L69"/>
  <c r="H69"/>
  <c r="K68"/>
  <c r="G68"/>
  <c r="J67"/>
  <c r="F67"/>
  <c r="I66"/>
  <c r="L65"/>
  <c r="H65"/>
  <c r="K64"/>
  <c r="G64"/>
  <c r="J63"/>
  <c r="F63"/>
  <c r="L61"/>
  <c r="H61"/>
  <c r="K60"/>
  <c r="G60"/>
  <c r="J59"/>
  <c r="F59"/>
  <c r="K56"/>
  <c r="G56"/>
  <c r="J55"/>
  <c r="F55"/>
  <c r="I54"/>
  <c r="L53"/>
  <c r="H53"/>
  <c r="K52"/>
  <c r="G52"/>
  <c r="J51"/>
  <c r="F51"/>
  <c r="I50"/>
  <c r="L49"/>
  <c r="H49"/>
  <c r="K48"/>
  <c r="G48"/>
  <c r="J47"/>
  <c r="F47"/>
  <c r="I46"/>
  <c r="L45"/>
  <c r="H45"/>
  <c r="K44"/>
  <c r="G44"/>
  <c r="J43"/>
  <c r="F43"/>
  <c r="I41"/>
  <c r="J38"/>
  <c r="F38"/>
  <c r="L40"/>
  <c r="H40"/>
  <c r="J39"/>
  <c r="F39"/>
  <c r="L36"/>
  <c r="L37"/>
  <c r="L35"/>
  <c r="H37"/>
  <c r="H35"/>
  <c r="H36"/>
  <c r="I34"/>
  <c r="L33"/>
  <c r="H33"/>
  <c r="J32"/>
  <c r="F32"/>
  <c r="I31"/>
  <c r="J28"/>
  <c r="F28"/>
  <c r="I30"/>
  <c r="I29"/>
  <c r="I27"/>
  <c r="J26"/>
  <c r="J26" i="32"/>
  <c r="J26" i="33"/>
  <c r="J26" i="5"/>
  <c r="F26" i="48"/>
  <c r="I24"/>
  <c r="K22"/>
  <c r="G22"/>
  <c r="L18"/>
  <c r="H18"/>
  <c r="K17"/>
  <c r="G17"/>
  <c r="J16"/>
  <c r="F16"/>
  <c r="L15"/>
  <c r="H15"/>
  <c r="K14"/>
  <c r="G14"/>
  <c r="J13"/>
  <c r="F13"/>
  <c r="I12"/>
  <c r="L11"/>
  <c r="H11"/>
  <c r="K62"/>
  <c r="K58"/>
  <c r="K57"/>
  <c r="K23"/>
  <c r="K20"/>
  <c r="K10"/>
  <c r="K21"/>
  <c r="G62"/>
  <c r="G57"/>
  <c r="G21"/>
  <c r="G23"/>
  <c r="G10"/>
  <c r="G20"/>
  <c r="G58"/>
  <c r="I9"/>
  <c r="L8"/>
  <c r="H8"/>
  <c r="K7"/>
  <c r="G7"/>
  <c r="G3"/>
  <c r="G3" i="32"/>
  <c r="G3" i="33"/>
  <c r="G3" i="5"/>
  <c r="H109" i="48"/>
  <c r="J107"/>
  <c r="L106"/>
  <c r="F105"/>
  <c r="H103"/>
  <c r="J101"/>
  <c r="L99"/>
  <c r="J96"/>
  <c r="L94"/>
  <c r="K93"/>
  <c r="K93" i="32"/>
  <c r="K93" i="33"/>
  <c r="K93" i="5"/>
  <c r="J92" i="48"/>
  <c r="J92" i="32"/>
  <c r="J92" i="33"/>
  <c r="J92" i="5"/>
  <c r="L89" i="48"/>
  <c r="K88"/>
  <c r="F87"/>
  <c r="F87" i="32"/>
  <c r="F87" i="33"/>
  <c r="F87" i="5"/>
  <c r="L84" i="48"/>
  <c r="K83"/>
  <c r="K83" i="32"/>
  <c r="K83" i="33"/>
  <c r="K83" i="5"/>
  <c r="J82" i="48"/>
  <c r="J82" i="32"/>
  <c r="J82" i="33"/>
  <c r="J82" i="5"/>
  <c r="I81" i="48"/>
  <c r="I81" i="32"/>
  <c r="I81" i="33"/>
  <c r="I81" i="5"/>
  <c r="L80" i="48"/>
  <c r="L80" i="32"/>
  <c r="L80" i="33"/>
  <c r="L80" i="5"/>
  <c r="F3" i="48"/>
  <c r="F3" i="32"/>
  <c r="F3" i="33"/>
  <c r="F3" i="5"/>
  <c r="H110" i="48"/>
  <c r="J108"/>
  <c r="I107"/>
  <c r="K106"/>
  <c r="H104"/>
  <c r="G103"/>
  <c r="I101"/>
  <c r="G99"/>
  <c r="I96"/>
  <c r="K94"/>
  <c r="F93"/>
  <c r="F93" i="32"/>
  <c r="F93" i="33"/>
  <c r="F93" i="5"/>
  <c r="H91" i="48"/>
  <c r="H91" i="32"/>
  <c r="H91" i="33"/>
  <c r="H91" i="5"/>
  <c r="G89" i="48"/>
  <c r="I87"/>
  <c r="I87" i="32"/>
  <c r="I87" i="33"/>
  <c r="I87" i="5"/>
  <c r="K84" i="48"/>
  <c r="F83"/>
  <c r="F83" i="32"/>
  <c r="F83" i="33"/>
  <c r="F83" i="5"/>
  <c r="H81" i="48"/>
  <c r="H81" i="32"/>
  <c r="H81" i="33"/>
  <c r="H81" i="5"/>
  <c r="G80" i="48"/>
  <c r="G80" i="32"/>
  <c r="G80" i="33"/>
  <c r="G80" i="5"/>
  <c r="I77" i="48"/>
  <c r="G74"/>
  <c r="K72"/>
  <c r="I69"/>
  <c r="K67"/>
  <c r="F66"/>
  <c r="L64"/>
  <c r="K63"/>
  <c r="L60"/>
  <c r="K59"/>
  <c r="L56"/>
  <c r="G55"/>
  <c r="F54"/>
  <c r="H52"/>
  <c r="G51"/>
  <c r="I49"/>
  <c r="K47"/>
  <c r="F46"/>
  <c r="H44"/>
  <c r="G43"/>
  <c r="K38"/>
  <c r="G39"/>
  <c r="I36"/>
  <c r="I35"/>
  <c r="I37"/>
  <c r="J34"/>
  <c r="G32"/>
  <c r="K28"/>
  <c r="F27"/>
  <c r="F29"/>
  <c r="F30"/>
  <c r="J24"/>
  <c r="L22"/>
  <c r="K16"/>
  <c r="I15"/>
  <c r="K13"/>
  <c r="F12"/>
  <c r="H57"/>
  <c r="H20"/>
  <c r="H21"/>
  <c r="H23"/>
  <c r="H10"/>
  <c r="H62"/>
  <c r="H58"/>
  <c r="J9"/>
  <c r="H7"/>
  <c r="L3"/>
  <c r="L3" i="32"/>
  <c r="L3" i="33"/>
  <c r="L3" i="5"/>
  <c r="H3" i="48"/>
  <c r="H3" i="32"/>
  <c r="H3" i="33"/>
  <c r="H3" i="5"/>
  <c r="J110" i="48"/>
  <c r="F110"/>
  <c r="I109"/>
  <c r="L108"/>
  <c r="H108"/>
  <c r="K107"/>
  <c r="G107"/>
  <c r="I106"/>
  <c r="K105"/>
  <c r="G105"/>
  <c r="J104"/>
  <c r="F104"/>
  <c r="I103"/>
  <c r="L102"/>
  <c r="H102"/>
  <c r="K101"/>
  <c r="G101"/>
  <c r="J100"/>
  <c r="F100"/>
  <c r="I99"/>
  <c r="L97"/>
  <c r="H97"/>
  <c r="K96"/>
  <c r="G96"/>
  <c r="J95"/>
  <c r="F95"/>
  <c r="I94"/>
  <c r="L93"/>
  <c r="L93" i="32"/>
  <c r="L93" i="33"/>
  <c r="L93" i="5"/>
  <c r="H93" i="48"/>
  <c r="H93" i="32"/>
  <c r="H93" i="33"/>
  <c r="H93" i="5"/>
  <c r="K92" i="48"/>
  <c r="K92" i="32"/>
  <c r="K92" i="33"/>
  <c r="K92" i="5"/>
  <c r="G92" i="48"/>
  <c r="G92" i="32"/>
  <c r="G92" i="33"/>
  <c r="G92" i="5"/>
  <c r="J91" i="48"/>
  <c r="J90" s="1"/>
  <c r="J91" i="32"/>
  <c r="J91" i="33"/>
  <c r="J91" i="5"/>
  <c r="F91" i="48"/>
  <c r="F91" i="32"/>
  <c r="F91" i="33"/>
  <c r="F91" i="5"/>
  <c r="I89" i="48"/>
  <c r="L88"/>
  <c r="H88"/>
  <c r="K87"/>
  <c r="K87" i="32"/>
  <c r="K87" i="33"/>
  <c r="K87" i="5"/>
  <c r="G87" i="48"/>
  <c r="G87" i="32"/>
  <c r="G87" i="33"/>
  <c r="G87" i="5"/>
  <c r="J86" i="48"/>
  <c r="J86" i="32"/>
  <c r="J86" i="33"/>
  <c r="J86" i="5"/>
  <c r="F86" i="48"/>
  <c r="F85" s="1"/>
  <c r="F86" i="32"/>
  <c r="F86" i="33"/>
  <c r="F86" i="5"/>
  <c r="I84" i="48"/>
  <c r="L83"/>
  <c r="L83" i="32"/>
  <c r="L83" i="33"/>
  <c r="L83" i="5"/>
  <c r="H83" i="48"/>
  <c r="H83" i="32"/>
  <c r="H83" i="33"/>
  <c r="H83" i="5"/>
  <c r="K82" i="48"/>
  <c r="K82" i="32"/>
  <c r="K82" i="33"/>
  <c r="K82" i="5"/>
  <c r="G82" i="48"/>
  <c r="G82" i="32"/>
  <c r="G82" i="33"/>
  <c r="G82" i="5"/>
  <c r="J81" i="48"/>
  <c r="J81" i="32"/>
  <c r="J81" i="33"/>
  <c r="J81" i="5"/>
  <c r="F81" i="48"/>
  <c r="F81" i="32"/>
  <c r="F81" i="33"/>
  <c r="F81" i="5"/>
  <c r="I80" i="48"/>
  <c r="I80" i="32"/>
  <c r="I80" i="33"/>
  <c r="I80" i="5"/>
  <c r="L79" i="48"/>
  <c r="L79" i="32"/>
  <c r="L79" i="33"/>
  <c r="L79" i="5"/>
  <c r="H79" i="48"/>
  <c r="H79" i="32"/>
  <c r="H79" i="33"/>
  <c r="H79" i="5"/>
  <c r="K77" i="48"/>
  <c r="G77"/>
  <c r="J75"/>
  <c r="F75"/>
  <c r="I74"/>
  <c r="K73"/>
  <c r="G73"/>
  <c r="L70"/>
  <c r="H70"/>
  <c r="K69"/>
  <c r="G69"/>
  <c r="J68"/>
  <c r="F68"/>
  <c r="I67"/>
  <c r="L66"/>
  <c r="H66"/>
  <c r="K65"/>
  <c r="G65"/>
  <c r="J64"/>
  <c r="F64"/>
  <c r="I63"/>
  <c r="K61"/>
  <c r="G61"/>
  <c r="J60"/>
  <c r="F60"/>
  <c r="I59"/>
  <c r="J56"/>
  <c r="F56"/>
  <c r="I55"/>
  <c r="L54"/>
  <c r="H54"/>
  <c r="K53"/>
  <c r="G53"/>
  <c r="J52"/>
  <c r="F52"/>
  <c r="I51"/>
  <c r="L50"/>
  <c r="H50"/>
  <c r="K49"/>
  <c r="G49"/>
  <c r="J48"/>
  <c r="F48"/>
  <c r="I47"/>
  <c r="L46"/>
  <c r="H46"/>
  <c r="K45"/>
  <c r="G45"/>
  <c r="J44"/>
  <c r="F44"/>
  <c r="I43"/>
  <c r="L41"/>
  <c r="H41"/>
  <c r="I38"/>
  <c r="K40"/>
  <c r="G40"/>
  <c r="I39"/>
  <c r="K36"/>
  <c r="K37"/>
  <c r="K35"/>
  <c r="G35"/>
  <c r="G37"/>
  <c r="G36"/>
  <c r="L34"/>
  <c r="H34"/>
  <c r="K33"/>
  <c r="G33"/>
  <c r="I32"/>
  <c r="L31"/>
  <c r="H31"/>
  <c r="I28"/>
  <c r="L30"/>
  <c r="L29"/>
  <c r="L27"/>
  <c r="H27"/>
  <c r="H30"/>
  <c r="H29"/>
  <c r="I26"/>
  <c r="L24"/>
  <c r="H24"/>
  <c r="J22"/>
  <c r="F22"/>
  <c r="K18"/>
  <c r="G18"/>
  <c r="J17"/>
  <c r="F17"/>
  <c r="I16"/>
  <c r="K15"/>
  <c r="G15"/>
  <c r="J14"/>
  <c r="F14"/>
  <c r="I13"/>
  <c r="L12"/>
  <c r="H12"/>
  <c r="K11"/>
  <c r="G11"/>
  <c r="J20"/>
  <c r="J10"/>
  <c r="J21"/>
  <c r="J23"/>
  <c r="J57"/>
  <c r="J58"/>
  <c r="J62"/>
  <c r="F23"/>
  <c r="F10"/>
  <c r="F21"/>
  <c r="F20"/>
  <c r="F58"/>
  <c r="F62"/>
  <c r="F57"/>
  <c r="L9"/>
  <c r="H9"/>
  <c r="K8"/>
  <c r="G8"/>
  <c r="J7"/>
  <c r="F7"/>
  <c r="I110"/>
  <c r="G108"/>
  <c r="F107"/>
  <c r="H106"/>
  <c r="J105"/>
  <c r="L103"/>
  <c r="G102"/>
  <c r="I100"/>
  <c r="K97"/>
  <c r="F96"/>
  <c r="H94"/>
  <c r="I91"/>
  <c r="I91" i="32"/>
  <c r="I91" i="33"/>
  <c r="I91" i="5"/>
  <c r="J87" i="48"/>
  <c r="J87" i="32"/>
  <c r="J87" i="33"/>
  <c r="J87" i="5"/>
  <c r="K79" i="48"/>
  <c r="K79" i="32"/>
  <c r="K79" i="33"/>
  <c r="K79" i="5"/>
  <c r="G79" i="48"/>
  <c r="G79" i="32"/>
  <c r="G79" i="33"/>
  <c r="G79" i="5"/>
  <c r="J77" i="48"/>
  <c r="F77"/>
  <c r="I75"/>
  <c r="L74"/>
  <c r="H74"/>
  <c r="J73"/>
  <c r="F73"/>
  <c r="L72"/>
  <c r="K70"/>
  <c r="G70"/>
  <c r="J69"/>
  <c r="F69"/>
  <c r="I68"/>
  <c r="L67"/>
  <c r="H67"/>
  <c r="K66"/>
  <c r="G66"/>
  <c r="J65"/>
  <c r="F65"/>
  <c r="I64"/>
  <c r="L63"/>
  <c r="H63"/>
  <c r="J61"/>
  <c r="F61"/>
  <c r="I60"/>
  <c r="L59"/>
  <c r="H59"/>
  <c r="I56"/>
  <c r="L55"/>
  <c r="H55"/>
  <c r="K54"/>
  <c r="G54"/>
  <c r="J53"/>
  <c r="F53"/>
  <c r="I52"/>
  <c r="L51"/>
  <c r="H51"/>
  <c r="K50"/>
  <c r="G50"/>
  <c r="J49"/>
  <c r="F49"/>
  <c r="I48"/>
  <c r="L47"/>
  <c r="H47"/>
  <c r="K46"/>
  <c r="G46"/>
  <c r="J45"/>
  <c r="F45"/>
  <c r="I44"/>
  <c r="L43"/>
  <c r="H43"/>
  <c r="K41"/>
  <c r="G41"/>
  <c r="L38"/>
  <c r="H38"/>
  <c r="J40"/>
  <c r="F40"/>
  <c r="L39"/>
  <c r="H39"/>
  <c r="J36"/>
  <c r="J35"/>
  <c r="J37"/>
  <c r="F35"/>
  <c r="F37"/>
  <c r="F36"/>
  <c r="K34"/>
  <c r="G34"/>
  <c r="J33"/>
  <c r="F33"/>
  <c r="L32"/>
  <c r="H32"/>
  <c r="K31"/>
  <c r="G31"/>
  <c r="L28"/>
  <c r="H28"/>
  <c r="K27"/>
  <c r="K29"/>
  <c r="K30"/>
  <c r="G29"/>
  <c r="G27"/>
  <c r="G30"/>
  <c r="L26"/>
  <c r="H26"/>
  <c r="H25" s="1"/>
  <c r="K24"/>
  <c r="G24"/>
  <c r="I22"/>
  <c r="J18"/>
  <c r="F18"/>
  <c r="I17"/>
  <c r="L16"/>
  <c r="H16"/>
  <c r="J15"/>
  <c r="F15"/>
  <c r="I14"/>
  <c r="L13"/>
  <c r="H13"/>
  <c r="K12"/>
  <c r="G12"/>
  <c r="J11"/>
  <c r="F11"/>
  <c r="I58"/>
  <c r="I57"/>
  <c r="I10"/>
  <c r="I20"/>
  <c r="I23"/>
  <c r="I21"/>
  <c r="I62"/>
  <c r="K9"/>
  <c r="G9"/>
  <c r="J8"/>
  <c r="F8"/>
  <c r="I7"/>
  <c r="J72"/>
  <c r="J71" s="1"/>
  <c r="I72"/>
  <c r="I71" s="1"/>
  <c r="H72"/>
  <c r="G72"/>
  <c r="G71" s="1"/>
  <c r="F72"/>
  <c r="D110" i="33"/>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C93"/>
  <c r="B93"/>
  <c r="C92"/>
  <c r="B92"/>
  <c r="C91"/>
  <c r="B91"/>
  <c r="D90"/>
  <c r="C90"/>
  <c r="B90"/>
  <c r="D89"/>
  <c r="C89"/>
  <c r="B89"/>
  <c r="D88"/>
  <c r="C88"/>
  <c r="B88"/>
  <c r="C87"/>
  <c r="B87"/>
  <c r="C86"/>
  <c r="B86"/>
  <c r="D85"/>
  <c r="C85"/>
  <c r="B85"/>
  <c r="D84"/>
  <c r="C84"/>
  <c r="B84"/>
  <c r="C83"/>
  <c r="B83"/>
  <c r="C82"/>
  <c r="B82"/>
  <c r="C81"/>
  <c r="B81"/>
  <c r="C80"/>
  <c r="B80"/>
  <c r="C79"/>
  <c r="B79"/>
  <c r="D78"/>
  <c r="C78"/>
  <c r="B78"/>
  <c r="D77"/>
  <c r="C77"/>
  <c r="B77"/>
  <c r="D76"/>
  <c r="C76"/>
  <c r="B76"/>
  <c r="D75"/>
  <c r="C75"/>
  <c r="B75"/>
  <c r="D74"/>
  <c r="C74"/>
  <c r="B74"/>
  <c r="D73"/>
  <c r="C73"/>
  <c r="B73"/>
  <c r="D72"/>
  <c r="G72" s="1"/>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110" i="32"/>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C98"/>
  <c r="B98"/>
  <c r="D97"/>
  <c r="C97"/>
  <c r="B97"/>
  <c r="D96"/>
  <c r="C96"/>
  <c r="B96"/>
  <c r="D95"/>
  <c r="C95"/>
  <c r="B95"/>
  <c r="D94"/>
  <c r="C94"/>
  <c r="B94"/>
  <c r="C93"/>
  <c r="B93"/>
  <c r="C92"/>
  <c r="B92"/>
  <c r="C91"/>
  <c r="B91"/>
  <c r="D90"/>
  <c r="C90"/>
  <c r="B90"/>
  <c r="D89"/>
  <c r="C89"/>
  <c r="B89"/>
  <c r="D88"/>
  <c r="C88"/>
  <c r="B88"/>
  <c r="C87"/>
  <c r="B87"/>
  <c r="C86"/>
  <c r="B86"/>
  <c r="D85"/>
  <c r="C85"/>
  <c r="B85"/>
  <c r="D84"/>
  <c r="C84"/>
  <c r="B84"/>
  <c r="C83"/>
  <c r="B83"/>
  <c r="C82"/>
  <c r="B82"/>
  <c r="C81"/>
  <c r="B81"/>
  <c r="C80"/>
  <c r="B80"/>
  <c r="C79"/>
  <c r="B79"/>
  <c r="D78"/>
  <c r="C78"/>
  <c r="B78"/>
  <c r="D77"/>
  <c r="C77"/>
  <c r="B77"/>
  <c r="C76"/>
  <c r="B76"/>
  <c r="D75"/>
  <c r="C75"/>
  <c r="B75"/>
  <c r="D74"/>
  <c r="C74"/>
  <c r="B74"/>
  <c r="D73"/>
  <c r="C73"/>
  <c r="B73"/>
  <c r="D72"/>
  <c r="C72"/>
  <c r="B72"/>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C25"/>
  <c r="B25"/>
  <c r="D24"/>
  <c r="C24"/>
  <c r="B24"/>
  <c r="D23"/>
  <c r="C23"/>
  <c r="B23"/>
  <c r="D22"/>
  <c r="C22"/>
  <c r="B22"/>
  <c r="D21"/>
  <c r="C21"/>
  <c r="B21"/>
  <c r="D20"/>
  <c r="C20"/>
  <c r="B20"/>
  <c r="C19"/>
  <c r="B19"/>
  <c r="D18"/>
  <c r="C18"/>
  <c r="B18"/>
  <c r="D17"/>
  <c r="C17"/>
  <c r="B17"/>
  <c r="D16"/>
  <c r="C16"/>
  <c r="B16"/>
  <c r="D15"/>
  <c r="C15"/>
  <c r="B15"/>
  <c r="D14"/>
  <c r="C14"/>
  <c r="B14"/>
  <c r="D13"/>
  <c r="C13"/>
  <c r="B13"/>
  <c r="D12"/>
  <c r="C12"/>
  <c r="B12"/>
  <c r="D11"/>
  <c r="C11"/>
  <c r="B11"/>
  <c r="D10"/>
  <c r="C10"/>
  <c r="B10"/>
  <c r="D9"/>
  <c r="C9"/>
  <c r="B9"/>
  <c r="D8"/>
  <c r="C8"/>
  <c r="B8"/>
  <c r="D7"/>
  <c r="C7"/>
  <c r="B7"/>
  <c r="C6"/>
  <c r="B6"/>
  <c r="F71" i="48" l="1"/>
  <c r="L21" i="33"/>
  <c r="K21"/>
  <c r="K23"/>
  <c r="L23"/>
  <c r="L27"/>
  <c r="K27"/>
  <c r="L29"/>
  <c r="K29"/>
  <c r="K35"/>
  <c r="L35"/>
  <c r="L37"/>
  <c r="K37"/>
  <c r="K39"/>
  <c r="L39"/>
  <c r="K41"/>
  <c r="L41"/>
  <c r="L57"/>
  <c r="K57"/>
  <c r="L10"/>
  <c r="K10"/>
  <c r="L20"/>
  <c r="K20"/>
  <c r="L26"/>
  <c r="K26"/>
  <c r="K30"/>
  <c r="L30"/>
  <c r="L36"/>
  <c r="K36"/>
  <c r="K40"/>
  <c r="L40"/>
  <c r="L58"/>
  <c r="K58"/>
  <c r="K62"/>
  <c r="L62"/>
  <c r="K74"/>
  <c r="L74"/>
  <c r="I72"/>
  <c r="J72"/>
  <c r="L20" i="32"/>
  <c r="K20"/>
  <c r="K27"/>
  <c r="L27"/>
  <c r="L29"/>
  <c r="K29"/>
  <c r="K35"/>
  <c r="L35"/>
  <c r="L37"/>
  <c r="K37"/>
  <c r="L39"/>
  <c r="K39"/>
  <c r="L41"/>
  <c r="K41"/>
  <c r="L58"/>
  <c r="K58"/>
  <c r="L62"/>
  <c r="K62"/>
  <c r="L10"/>
  <c r="K10"/>
  <c r="K21"/>
  <c r="L21"/>
  <c r="K23"/>
  <c r="L23"/>
  <c r="L26"/>
  <c r="K26"/>
  <c r="L30"/>
  <c r="K30"/>
  <c r="L36"/>
  <c r="K36"/>
  <c r="L40"/>
  <c r="K40"/>
  <c r="L57"/>
  <c r="K57"/>
  <c r="K74"/>
  <c r="L74"/>
  <c r="F19" i="48"/>
  <c r="J19"/>
  <c r="J85"/>
  <c r="K71"/>
  <c r="L71"/>
  <c r="H42"/>
  <c r="H19"/>
  <c r="H71"/>
  <c r="G78"/>
  <c r="I90"/>
  <c r="H78"/>
  <c r="F90"/>
  <c r="L98"/>
  <c r="H11" i="33"/>
  <c r="J11"/>
  <c r="I11"/>
  <c r="G11"/>
  <c r="L11"/>
  <c r="F11"/>
  <c r="K11"/>
  <c r="J27"/>
  <c r="I27"/>
  <c r="F27"/>
  <c r="H27"/>
  <c r="G27"/>
  <c r="I31"/>
  <c r="G31"/>
  <c r="L31"/>
  <c r="K31"/>
  <c r="F31"/>
  <c r="J31"/>
  <c r="H31"/>
  <c r="J43"/>
  <c r="H43"/>
  <c r="K43"/>
  <c r="F43"/>
  <c r="L43"/>
  <c r="G43"/>
  <c r="I43"/>
  <c r="J51"/>
  <c r="H51"/>
  <c r="G51"/>
  <c r="F51"/>
  <c r="L51"/>
  <c r="K51"/>
  <c r="I51"/>
  <c r="F59"/>
  <c r="H59"/>
  <c r="J59"/>
  <c r="L59"/>
  <c r="G59"/>
  <c r="K59"/>
  <c r="I59"/>
  <c r="F63"/>
  <c r="L63"/>
  <c r="G63"/>
  <c r="I63"/>
  <c r="J63"/>
  <c r="H63"/>
  <c r="K63"/>
  <c r="J67"/>
  <c r="H67"/>
  <c r="G67"/>
  <c r="K67"/>
  <c r="F67"/>
  <c r="L67"/>
  <c r="I67"/>
  <c r="I88"/>
  <c r="K88"/>
  <c r="G88"/>
  <c r="H88"/>
  <c r="J88"/>
  <c r="F88"/>
  <c r="L88"/>
  <c r="K97"/>
  <c r="H97"/>
  <c r="I97"/>
  <c r="J97"/>
  <c r="G97"/>
  <c r="F97"/>
  <c r="L97"/>
  <c r="I9"/>
  <c r="G9"/>
  <c r="J9"/>
  <c r="H9"/>
  <c r="K9"/>
  <c r="F9"/>
  <c r="L9"/>
  <c r="J13"/>
  <c r="L13"/>
  <c r="I13"/>
  <c r="F13"/>
  <c r="H13"/>
  <c r="G13"/>
  <c r="K13"/>
  <c r="I21"/>
  <c r="F21"/>
  <c r="G21"/>
  <c r="H21"/>
  <c r="J21"/>
  <c r="J29"/>
  <c r="I29"/>
  <c r="F29"/>
  <c r="H29"/>
  <c r="G29"/>
  <c r="I37"/>
  <c r="F37"/>
  <c r="G37"/>
  <c r="J37"/>
  <c r="H37"/>
  <c r="I41"/>
  <c r="F41"/>
  <c r="H41"/>
  <c r="G41"/>
  <c r="J41"/>
  <c r="L45"/>
  <c r="J45"/>
  <c r="G45"/>
  <c r="H45"/>
  <c r="F45"/>
  <c r="I45"/>
  <c r="K45"/>
  <c r="H49"/>
  <c r="F49"/>
  <c r="K49"/>
  <c r="L49"/>
  <c r="J49"/>
  <c r="I49"/>
  <c r="G49"/>
  <c r="L53"/>
  <c r="J53"/>
  <c r="I53"/>
  <c r="G53"/>
  <c r="H53"/>
  <c r="F53"/>
  <c r="K53"/>
  <c r="H73"/>
  <c r="F73"/>
  <c r="G73"/>
  <c r="L73"/>
  <c r="J73"/>
  <c r="I73"/>
  <c r="K73"/>
  <c r="F84"/>
  <c r="G84"/>
  <c r="J84"/>
  <c r="L84"/>
  <c r="H84"/>
  <c r="K84"/>
  <c r="I84"/>
  <c r="K95"/>
  <c r="L95"/>
  <c r="I95"/>
  <c r="H95"/>
  <c r="F95"/>
  <c r="G95"/>
  <c r="J95"/>
  <c r="F99"/>
  <c r="L99"/>
  <c r="H99"/>
  <c r="K99"/>
  <c r="I99"/>
  <c r="J99"/>
  <c r="G99"/>
  <c r="J103"/>
  <c r="H103"/>
  <c r="F103"/>
  <c r="L103"/>
  <c r="K103"/>
  <c r="G103"/>
  <c r="I103"/>
  <c r="L107"/>
  <c r="F107"/>
  <c r="I107"/>
  <c r="K107"/>
  <c r="H107"/>
  <c r="J107"/>
  <c r="G107"/>
  <c r="H8"/>
  <c r="F8"/>
  <c r="G8"/>
  <c r="L8"/>
  <c r="J8"/>
  <c r="I8"/>
  <c r="K8"/>
  <c r="I12"/>
  <c r="K12"/>
  <c r="J12"/>
  <c r="F12"/>
  <c r="H12"/>
  <c r="G12"/>
  <c r="L12"/>
  <c r="J16"/>
  <c r="H16"/>
  <c r="G16"/>
  <c r="F16"/>
  <c r="L16"/>
  <c r="K16"/>
  <c r="I16"/>
  <c r="F20"/>
  <c r="G20"/>
  <c r="H20"/>
  <c r="J20"/>
  <c r="I20"/>
  <c r="G24"/>
  <c r="H24"/>
  <c r="I24"/>
  <c r="K24"/>
  <c r="F24"/>
  <c r="J24"/>
  <c r="L24"/>
  <c r="F28"/>
  <c r="H28"/>
  <c r="G28"/>
  <c r="I28"/>
  <c r="J28"/>
  <c r="L28"/>
  <c r="K28"/>
  <c r="J32"/>
  <c r="H32"/>
  <c r="K32"/>
  <c r="G32"/>
  <c r="F32"/>
  <c r="L32"/>
  <c r="I32"/>
  <c r="H36"/>
  <c r="J36"/>
  <c r="I36"/>
  <c r="F36"/>
  <c r="G36"/>
  <c r="J40"/>
  <c r="I40"/>
  <c r="G40"/>
  <c r="H40"/>
  <c r="F40"/>
  <c r="K44"/>
  <c r="I44"/>
  <c r="H44"/>
  <c r="F44"/>
  <c r="G44"/>
  <c r="L44"/>
  <c r="J44"/>
  <c r="G48"/>
  <c r="J48"/>
  <c r="K48"/>
  <c r="I48"/>
  <c r="H48"/>
  <c r="L48"/>
  <c r="F48"/>
  <c r="K52"/>
  <c r="I52"/>
  <c r="F52"/>
  <c r="G52"/>
  <c r="L52"/>
  <c r="H52"/>
  <c r="J52"/>
  <c r="G56"/>
  <c r="H56"/>
  <c r="L56"/>
  <c r="J56"/>
  <c r="K56"/>
  <c r="I56"/>
  <c r="F56"/>
  <c r="G60"/>
  <c r="I60"/>
  <c r="L60"/>
  <c r="F60"/>
  <c r="K60"/>
  <c r="H60"/>
  <c r="J60"/>
  <c r="G64"/>
  <c r="L64"/>
  <c r="J64"/>
  <c r="K64"/>
  <c r="I64"/>
  <c r="H64"/>
  <c r="F64"/>
  <c r="K68"/>
  <c r="I68"/>
  <c r="F68"/>
  <c r="G68"/>
  <c r="H68"/>
  <c r="L68"/>
  <c r="J68"/>
  <c r="K72"/>
  <c r="L72"/>
  <c r="J89"/>
  <c r="K89"/>
  <c r="G89"/>
  <c r="I89"/>
  <c r="F89"/>
  <c r="L89"/>
  <c r="H89"/>
  <c r="J94"/>
  <c r="L94"/>
  <c r="H94"/>
  <c r="F94"/>
  <c r="G94"/>
  <c r="K94"/>
  <c r="I94"/>
  <c r="I102"/>
  <c r="G102"/>
  <c r="K102"/>
  <c r="J102"/>
  <c r="L102"/>
  <c r="F102"/>
  <c r="H102"/>
  <c r="J106"/>
  <c r="L106"/>
  <c r="I106"/>
  <c r="F106"/>
  <c r="H106"/>
  <c r="G106"/>
  <c r="K106"/>
  <c r="G110"/>
  <c r="I110"/>
  <c r="L110"/>
  <c r="H110"/>
  <c r="F110"/>
  <c r="K110"/>
  <c r="J110"/>
  <c r="H23"/>
  <c r="J23"/>
  <c r="I23"/>
  <c r="F23"/>
  <c r="G23"/>
  <c r="F47"/>
  <c r="L47"/>
  <c r="G47"/>
  <c r="K47"/>
  <c r="I47"/>
  <c r="J47"/>
  <c r="H47"/>
  <c r="H101"/>
  <c r="I101"/>
  <c r="K101"/>
  <c r="L101"/>
  <c r="J101"/>
  <c r="F101"/>
  <c r="G101"/>
  <c r="F109"/>
  <c r="H109"/>
  <c r="J109"/>
  <c r="G109"/>
  <c r="L109"/>
  <c r="K109"/>
  <c r="I109"/>
  <c r="G7"/>
  <c r="L7"/>
  <c r="F7"/>
  <c r="K7"/>
  <c r="I7"/>
  <c r="H7"/>
  <c r="J7"/>
  <c r="L15"/>
  <c r="F15"/>
  <c r="I15"/>
  <c r="K15"/>
  <c r="H15"/>
  <c r="J15"/>
  <c r="G15"/>
  <c r="G10"/>
  <c r="J10"/>
  <c r="H10"/>
  <c r="F10"/>
  <c r="I10"/>
  <c r="K14"/>
  <c r="L14"/>
  <c r="J14"/>
  <c r="G14"/>
  <c r="I14"/>
  <c r="H14"/>
  <c r="F14"/>
  <c r="L18"/>
  <c r="J18"/>
  <c r="G18"/>
  <c r="H18"/>
  <c r="F18"/>
  <c r="I18"/>
  <c r="K18"/>
  <c r="K22"/>
  <c r="K19" s="1"/>
  <c r="H22"/>
  <c r="H19" s="1"/>
  <c r="L22"/>
  <c r="F22"/>
  <c r="G22"/>
  <c r="G19" s="1"/>
  <c r="I22"/>
  <c r="J22"/>
  <c r="F26"/>
  <c r="H26"/>
  <c r="I26"/>
  <c r="G26"/>
  <c r="G30"/>
  <c r="I30"/>
  <c r="J30"/>
  <c r="F30"/>
  <c r="H30"/>
  <c r="G34"/>
  <c r="F34"/>
  <c r="H34"/>
  <c r="I34"/>
  <c r="K34"/>
  <c r="J34"/>
  <c r="L34"/>
  <c r="F38"/>
  <c r="L38"/>
  <c r="K38"/>
  <c r="J38"/>
  <c r="H38"/>
  <c r="G38"/>
  <c r="I38"/>
  <c r="K46"/>
  <c r="J46"/>
  <c r="H46"/>
  <c r="I46"/>
  <c r="G46"/>
  <c r="F46"/>
  <c r="L46"/>
  <c r="I50"/>
  <c r="G50"/>
  <c r="J50"/>
  <c r="F50"/>
  <c r="L50"/>
  <c r="K50"/>
  <c r="H50"/>
  <c r="K54"/>
  <c r="J54"/>
  <c r="F54"/>
  <c r="H54"/>
  <c r="I54"/>
  <c r="G54"/>
  <c r="L54"/>
  <c r="G58"/>
  <c r="F58"/>
  <c r="H58"/>
  <c r="J58"/>
  <c r="I58"/>
  <c r="I62"/>
  <c r="G62"/>
  <c r="F62"/>
  <c r="H62"/>
  <c r="J62"/>
  <c r="I66"/>
  <c r="G66"/>
  <c r="J66"/>
  <c r="L66"/>
  <c r="K66"/>
  <c r="F66"/>
  <c r="H66"/>
  <c r="K70"/>
  <c r="J70"/>
  <c r="F70"/>
  <c r="H70"/>
  <c r="I70"/>
  <c r="G70"/>
  <c r="L70"/>
  <c r="F74"/>
  <c r="H74"/>
  <c r="I74"/>
  <c r="J74"/>
  <c r="G74"/>
  <c r="H85"/>
  <c r="K85"/>
  <c r="G85"/>
  <c r="L85"/>
  <c r="L96"/>
  <c r="I96"/>
  <c r="G96"/>
  <c r="H96"/>
  <c r="J96"/>
  <c r="F96"/>
  <c r="K96"/>
  <c r="G100"/>
  <c r="H100"/>
  <c r="J100"/>
  <c r="K100"/>
  <c r="I100"/>
  <c r="L100"/>
  <c r="F100"/>
  <c r="K104"/>
  <c r="L104"/>
  <c r="H104"/>
  <c r="F104"/>
  <c r="G104"/>
  <c r="I104"/>
  <c r="J104"/>
  <c r="K108"/>
  <c r="F108"/>
  <c r="L108"/>
  <c r="I108"/>
  <c r="G108"/>
  <c r="J108"/>
  <c r="H108"/>
  <c r="F72"/>
  <c r="H72"/>
  <c r="G35"/>
  <c r="J35"/>
  <c r="H35"/>
  <c r="I35"/>
  <c r="F35"/>
  <c r="J39"/>
  <c r="H39"/>
  <c r="F39"/>
  <c r="G39"/>
  <c r="I39"/>
  <c r="F55"/>
  <c r="L55"/>
  <c r="I55"/>
  <c r="J55"/>
  <c r="H55"/>
  <c r="K55"/>
  <c r="G55"/>
  <c r="G75"/>
  <c r="H75"/>
  <c r="J75"/>
  <c r="K75"/>
  <c r="I75"/>
  <c r="L75"/>
  <c r="F75"/>
  <c r="L105"/>
  <c r="J105"/>
  <c r="I105"/>
  <c r="G105"/>
  <c r="H105"/>
  <c r="F105"/>
  <c r="K105"/>
  <c r="K17"/>
  <c r="K6" s="1"/>
  <c r="I17"/>
  <c r="L17"/>
  <c r="F17"/>
  <c r="G17"/>
  <c r="H17"/>
  <c r="J17"/>
  <c r="L33"/>
  <c r="F33"/>
  <c r="G33"/>
  <c r="H33"/>
  <c r="J33"/>
  <c r="I33"/>
  <c r="K33"/>
  <c r="J57"/>
  <c r="G57"/>
  <c r="I57"/>
  <c r="H57"/>
  <c r="F57"/>
  <c r="H61"/>
  <c r="J61"/>
  <c r="I61"/>
  <c r="G61"/>
  <c r="L61"/>
  <c r="F61"/>
  <c r="K61"/>
  <c r="H65"/>
  <c r="F65"/>
  <c r="K65"/>
  <c r="L65"/>
  <c r="J65"/>
  <c r="I65"/>
  <c r="G65"/>
  <c r="L69"/>
  <c r="J69"/>
  <c r="G69"/>
  <c r="H69"/>
  <c r="F69"/>
  <c r="I69"/>
  <c r="K69"/>
  <c r="H77"/>
  <c r="F77"/>
  <c r="I77"/>
  <c r="K77"/>
  <c r="L77"/>
  <c r="J77"/>
  <c r="G77"/>
  <c r="G78"/>
  <c r="K78"/>
  <c r="J85"/>
  <c r="F85"/>
  <c r="G6" i="48"/>
  <c r="F25"/>
  <c r="J25"/>
  <c r="J42"/>
  <c r="I78" i="33"/>
  <c r="G90" i="48"/>
  <c r="K90"/>
  <c r="F98"/>
  <c r="I19"/>
  <c r="J6"/>
  <c r="I42"/>
  <c r="H78" i="33"/>
  <c r="L78"/>
  <c r="F90"/>
  <c r="J90"/>
  <c r="H6" i="48"/>
  <c r="G42"/>
  <c r="H90" i="33"/>
  <c r="G98" i="48"/>
  <c r="G19"/>
  <c r="G25"/>
  <c r="K25"/>
  <c r="F78"/>
  <c r="F76" s="1"/>
  <c r="I90" i="33"/>
  <c r="I85" i="48"/>
  <c r="J78" i="33"/>
  <c r="L90" i="48"/>
  <c r="I6"/>
  <c r="L42"/>
  <c r="K78"/>
  <c r="K6"/>
  <c r="K19"/>
  <c r="F42"/>
  <c r="I78"/>
  <c r="G85"/>
  <c r="K85"/>
  <c r="G90" i="33"/>
  <c r="K90"/>
  <c r="J98" i="48"/>
  <c r="L19"/>
  <c r="F6"/>
  <c r="F5" s="1"/>
  <c r="I25"/>
  <c r="L25"/>
  <c r="L78"/>
  <c r="I98"/>
  <c r="H90"/>
  <c r="K42"/>
  <c r="F78" i="33"/>
  <c r="L85" i="48"/>
  <c r="K98"/>
  <c r="I85" i="33"/>
  <c r="H98" i="48"/>
  <c r="L6"/>
  <c r="J78"/>
  <c r="J76" s="1"/>
  <c r="H85"/>
  <c r="L90" i="33"/>
  <c r="F10" i="32"/>
  <c r="J10"/>
  <c r="G10"/>
  <c r="H10"/>
  <c r="I10"/>
  <c r="F14"/>
  <c r="J14"/>
  <c r="G14"/>
  <c r="K14"/>
  <c r="H14"/>
  <c r="L14"/>
  <c r="I14"/>
  <c r="H18"/>
  <c r="L18"/>
  <c r="I18"/>
  <c r="F18"/>
  <c r="J18"/>
  <c r="G18"/>
  <c r="K18"/>
  <c r="F21"/>
  <c r="J21"/>
  <c r="G21"/>
  <c r="H21"/>
  <c r="I21"/>
  <c r="G28"/>
  <c r="K28"/>
  <c r="H28"/>
  <c r="L28"/>
  <c r="I28"/>
  <c r="F28"/>
  <c r="J28"/>
  <c r="H32"/>
  <c r="L32"/>
  <c r="I32"/>
  <c r="F32"/>
  <c r="J32"/>
  <c r="G32"/>
  <c r="K32"/>
  <c r="H36"/>
  <c r="I36"/>
  <c r="F36"/>
  <c r="J36"/>
  <c r="G36"/>
  <c r="H40"/>
  <c r="I40"/>
  <c r="F40"/>
  <c r="J40"/>
  <c r="G40"/>
  <c r="F43"/>
  <c r="J43"/>
  <c r="G43"/>
  <c r="K43"/>
  <c r="H43"/>
  <c r="L43"/>
  <c r="I43"/>
  <c r="F47"/>
  <c r="J47"/>
  <c r="G47"/>
  <c r="K47"/>
  <c r="H47"/>
  <c r="L47"/>
  <c r="I47"/>
  <c r="I51"/>
  <c r="F51"/>
  <c r="J51"/>
  <c r="G51"/>
  <c r="K51"/>
  <c r="H51"/>
  <c r="L51"/>
  <c r="I55"/>
  <c r="F55"/>
  <c r="J55"/>
  <c r="G55"/>
  <c r="K55"/>
  <c r="H55"/>
  <c r="L55"/>
  <c r="H59"/>
  <c r="L59"/>
  <c r="I59"/>
  <c r="F59"/>
  <c r="J59"/>
  <c r="G59"/>
  <c r="K59"/>
  <c r="H63"/>
  <c r="L63"/>
  <c r="I63"/>
  <c r="F63"/>
  <c r="J63"/>
  <c r="G63"/>
  <c r="K63"/>
  <c r="H67"/>
  <c r="L67"/>
  <c r="I67"/>
  <c r="F67"/>
  <c r="J67"/>
  <c r="G67"/>
  <c r="K67"/>
  <c r="F74"/>
  <c r="J74"/>
  <c r="G74"/>
  <c r="H74"/>
  <c r="I74"/>
  <c r="H77"/>
  <c r="L77"/>
  <c r="I77"/>
  <c r="F77"/>
  <c r="J77"/>
  <c r="G77"/>
  <c r="K77"/>
  <c r="F84"/>
  <c r="J84"/>
  <c r="G84"/>
  <c r="K84"/>
  <c r="H84"/>
  <c r="L84"/>
  <c r="I84"/>
  <c r="G90"/>
  <c r="L90"/>
  <c r="J90"/>
  <c r="H90"/>
  <c r="K90"/>
  <c r="F90"/>
  <c r="I90"/>
  <c r="H95"/>
  <c r="L95"/>
  <c r="I95"/>
  <c r="F95"/>
  <c r="J95"/>
  <c r="G95"/>
  <c r="K95"/>
  <c r="G7"/>
  <c r="K7"/>
  <c r="H7"/>
  <c r="L7"/>
  <c r="I7"/>
  <c r="F7"/>
  <c r="J7"/>
  <c r="I9"/>
  <c r="F9"/>
  <c r="J9"/>
  <c r="H9"/>
  <c r="L9"/>
  <c r="G9"/>
  <c r="K9"/>
  <c r="G13"/>
  <c r="K13"/>
  <c r="H13"/>
  <c r="L13"/>
  <c r="I13"/>
  <c r="F13"/>
  <c r="J13"/>
  <c r="F17"/>
  <c r="J17"/>
  <c r="G17"/>
  <c r="K17"/>
  <c r="H17"/>
  <c r="L17"/>
  <c r="I17"/>
  <c r="G20"/>
  <c r="H20"/>
  <c r="I20"/>
  <c r="F20"/>
  <c r="J20"/>
  <c r="G24"/>
  <c r="K24"/>
  <c r="H24"/>
  <c r="L24"/>
  <c r="I24"/>
  <c r="F24"/>
  <c r="J24"/>
  <c r="H27"/>
  <c r="I27"/>
  <c r="F27"/>
  <c r="J27"/>
  <c r="G27"/>
  <c r="H31"/>
  <c r="L31"/>
  <c r="I31"/>
  <c r="F31"/>
  <c r="J31"/>
  <c r="G31"/>
  <c r="K31"/>
  <c r="I35"/>
  <c r="F35"/>
  <c r="J35"/>
  <c r="G35"/>
  <c r="H35"/>
  <c r="I39"/>
  <c r="F39"/>
  <c r="J39"/>
  <c r="G39"/>
  <c r="H39"/>
  <c r="G46"/>
  <c r="K46"/>
  <c r="H46"/>
  <c r="L46"/>
  <c r="I46"/>
  <c r="F46"/>
  <c r="J46"/>
  <c r="G50"/>
  <c r="K50"/>
  <c r="H50"/>
  <c r="L50"/>
  <c r="F50"/>
  <c r="J50"/>
  <c r="I50"/>
  <c r="F54"/>
  <c r="J54"/>
  <c r="G54"/>
  <c r="K54"/>
  <c r="H54"/>
  <c r="L54"/>
  <c r="I54"/>
  <c r="I58"/>
  <c r="F58"/>
  <c r="J58"/>
  <c r="G58"/>
  <c r="H58"/>
  <c r="I62"/>
  <c r="F62"/>
  <c r="J62"/>
  <c r="G62"/>
  <c r="H62"/>
  <c r="I66"/>
  <c r="F66"/>
  <c r="J66"/>
  <c r="G66"/>
  <c r="K66"/>
  <c r="H66"/>
  <c r="L66"/>
  <c r="I70"/>
  <c r="F70"/>
  <c r="J70"/>
  <c r="G70"/>
  <c r="K70"/>
  <c r="H70"/>
  <c r="L70"/>
  <c r="G73"/>
  <c r="K73"/>
  <c r="H73"/>
  <c r="L73"/>
  <c r="I73"/>
  <c r="F73"/>
  <c r="J73"/>
  <c r="I89"/>
  <c r="F89"/>
  <c r="J89"/>
  <c r="G89"/>
  <c r="K89"/>
  <c r="H89"/>
  <c r="L89"/>
  <c r="I94"/>
  <c r="F94"/>
  <c r="J94"/>
  <c r="G94"/>
  <c r="K94"/>
  <c r="H94"/>
  <c r="L94"/>
  <c r="F8"/>
  <c r="J8"/>
  <c r="G8"/>
  <c r="K8"/>
  <c r="H8"/>
  <c r="L8"/>
  <c r="I8"/>
  <c r="I12"/>
  <c r="G12"/>
  <c r="K12"/>
  <c r="F12"/>
  <c r="H12"/>
  <c r="J12"/>
  <c r="L12"/>
  <c r="G16"/>
  <c r="K16"/>
  <c r="H16"/>
  <c r="L16"/>
  <c r="I16"/>
  <c r="F16"/>
  <c r="J16"/>
  <c r="H23"/>
  <c r="I23"/>
  <c r="F23"/>
  <c r="J23"/>
  <c r="G23"/>
  <c r="I26"/>
  <c r="F26"/>
  <c r="G26"/>
  <c r="H26"/>
  <c r="I30"/>
  <c r="F30"/>
  <c r="J30"/>
  <c r="G30"/>
  <c r="H30"/>
  <c r="F34"/>
  <c r="J34"/>
  <c r="G34"/>
  <c r="K34"/>
  <c r="H34"/>
  <c r="L34"/>
  <c r="I34"/>
  <c r="F38"/>
  <c r="J38"/>
  <c r="G38"/>
  <c r="K38"/>
  <c r="H38"/>
  <c r="L38"/>
  <c r="I38"/>
  <c r="H45"/>
  <c r="L45"/>
  <c r="I45"/>
  <c r="F45"/>
  <c r="J45"/>
  <c r="G45"/>
  <c r="K45"/>
  <c r="H49"/>
  <c r="L49"/>
  <c r="I49"/>
  <c r="F49"/>
  <c r="J49"/>
  <c r="G49"/>
  <c r="K49"/>
  <c r="G53"/>
  <c r="K53"/>
  <c r="H53"/>
  <c r="L53"/>
  <c r="I53"/>
  <c r="F53"/>
  <c r="J53"/>
  <c r="F57"/>
  <c r="J57"/>
  <c r="G57"/>
  <c r="H57"/>
  <c r="I57"/>
  <c r="F61"/>
  <c r="J61"/>
  <c r="G61"/>
  <c r="K61"/>
  <c r="H61"/>
  <c r="L61"/>
  <c r="I61"/>
  <c r="F65"/>
  <c r="J65"/>
  <c r="G65"/>
  <c r="K65"/>
  <c r="I65"/>
  <c r="H65"/>
  <c r="L65"/>
  <c r="F69"/>
  <c r="J69"/>
  <c r="G69"/>
  <c r="K69"/>
  <c r="H69"/>
  <c r="L69"/>
  <c r="I69"/>
  <c r="H72"/>
  <c r="L72"/>
  <c r="I72"/>
  <c r="F72"/>
  <c r="J72"/>
  <c r="G72"/>
  <c r="K72"/>
  <c r="F88"/>
  <c r="J88"/>
  <c r="G88"/>
  <c r="K88"/>
  <c r="H88"/>
  <c r="L88"/>
  <c r="I88"/>
  <c r="F97"/>
  <c r="J97"/>
  <c r="H97"/>
  <c r="G97"/>
  <c r="K97"/>
  <c r="L97"/>
  <c r="I97"/>
  <c r="I11"/>
  <c r="F11"/>
  <c r="J11"/>
  <c r="G11"/>
  <c r="K11"/>
  <c r="H11"/>
  <c r="L11"/>
  <c r="I15"/>
  <c r="F15"/>
  <c r="J15"/>
  <c r="H15"/>
  <c r="L15"/>
  <c r="G15"/>
  <c r="K15"/>
  <c r="I22"/>
  <c r="F22"/>
  <c r="J22"/>
  <c r="G22"/>
  <c r="K22"/>
  <c r="K19" s="1"/>
  <c r="H22"/>
  <c r="L22"/>
  <c r="L19" s="1"/>
  <c r="F29"/>
  <c r="J29"/>
  <c r="G29"/>
  <c r="H29"/>
  <c r="I29"/>
  <c r="G33"/>
  <c r="K33"/>
  <c r="H33"/>
  <c r="L33"/>
  <c r="I33"/>
  <c r="F33"/>
  <c r="J33"/>
  <c r="G37"/>
  <c r="H37"/>
  <c r="I37"/>
  <c r="F37"/>
  <c r="J37"/>
  <c r="G41"/>
  <c r="H41"/>
  <c r="I41"/>
  <c r="F41"/>
  <c r="J41"/>
  <c r="I44"/>
  <c r="F44"/>
  <c r="J44"/>
  <c r="G44"/>
  <c r="K44"/>
  <c r="H44"/>
  <c r="L44"/>
  <c r="I48"/>
  <c r="F48"/>
  <c r="J48"/>
  <c r="G48"/>
  <c r="K48"/>
  <c r="H48"/>
  <c r="L48"/>
  <c r="H52"/>
  <c r="L52"/>
  <c r="I52"/>
  <c r="F52"/>
  <c r="J52"/>
  <c r="G52"/>
  <c r="K52"/>
  <c r="H56"/>
  <c r="L56"/>
  <c r="I56"/>
  <c r="G56"/>
  <c r="K56"/>
  <c r="F56"/>
  <c r="J56"/>
  <c r="G60"/>
  <c r="K60"/>
  <c r="H60"/>
  <c r="L60"/>
  <c r="I60"/>
  <c r="F60"/>
  <c r="J60"/>
  <c r="G64"/>
  <c r="K64"/>
  <c r="H64"/>
  <c r="L64"/>
  <c r="I64"/>
  <c r="F64"/>
  <c r="J64"/>
  <c r="G68"/>
  <c r="K68"/>
  <c r="H68"/>
  <c r="L68"/>
  <c r="I68"/>
  <c r="F68"/>
  <c r="J68"/>
  <c r="I75"/>
  <c r="F75"/>
  <c r="J75"/>
  <c r="G75"/>
  <c r="K75"/>
  <c r="H75"/>
  <c r="L75"/>
  <c r="H78"/>
  <c r="K78"/>
  <c r="I78"/>
  <c r="G78"/>
  <c r="J78"/>
  <c r="L78"/>
  <c r="F78"/>
  <c r="H85"/>
  <c r="I85"/>
  <c r="G85"/>
  <c r="J85"/>
  <c r="F85"/>
  <c r="L85"/>
  <c r="K85"/>
  <c r="G96"/>
  <c r="K96"/>
  <c r="H96"/>
  <c r="L96"/>
  <c r="I96"/>
  <c r="F96"/>
  <c r="J96"/>
  <c r="D62" i="30"/>
  <c r="D60"/>
  <c r="D59"/>
  <c r="D58"/>
  <c r="D56"/>
  <c r="D55"/>
  <c r="D54"/>
  <c r="D53"/>
  <c r="D52"/>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I76" i="48" l="1"/>
  <c r="I71" i="33"/>
  <c r="H76" i="48"/>
  <c r="K71" i="32"/>
  <c r="K71" i="33"/>
  <c r="K76" i="48"/>
  <c r="F98" i="33"/>
  <c r="K98"/>
  <c r="G98"/>
  <c r="H6"/>
  <c r="I5" i="48"/>
  <c r="F76" i="33"/>
  <c r="J42"/>
  <c r="K42"/>
  <c r="G25"/>
  <c r="F25"/>
  <c r="J6"/>
  <c r="K25"/>
  <c r="G76" i="48"/>
  <c r="J76" i="33"/>
  <c r="I76"/>
  <c r="J98"/>
  <c r="I42"/>
  <c r="H25"/>
  <c r="F19"/>
  <c r="J71"/>
  <c r="J25"/>
  <c r="I98"/>
  <c r="H98"/>
  <c r="G71"/>
  <c r="G42"/>
  <c r="F42"/>
  <c r="H42"/>
  <c r="I25"/>
  <c r="J19"/>
  <c r="I19"/>
  <c r="L19"/>
  <c r="I6"/>
  <c r="F6"/>
  <c r="G6"/>
  <c r="L71"/>
  <c r="L71" i="32"/>
  <c r="L76" i="48"/>
  <c r="L5" s="1"/>
  <c r="L25" i="33"/>
  <c r="L98"/>
  <c r="L42"/>
  <c r="L6"/>
  <c r="H5" i="48"/>
  <c r="G5"/>
  <c r="J5"/>
  <c r="F63" i="31"/>
  <c r="H71" i="33"/>
  <c r="L76"/>
  <c r="H76"/>
  <c r="F71"/>
  <c r="F5" s="1"/>
  <c r="K76"/>
  <c r="K5" i="48"/>
  <c r="G76" i="33"/>
  <c r="I76" i="32"/>
  <c r="H71"/>
  <c r="H25"/>
  <c r="G25"/>
  <c r="F25"/>
  <c r="I25"/>
  <c r="H19"/>
  <c r="G19"/>
  <c r="L6"/>
  <c r="F76"/>
  <c r="H42"/>
  <c r="L25"/>
  <c r="H76"/>
  <c r="G71"/>
  <c r="J71"/>
  <c r="J25"/>
  <c r="J19"/>
  <c r="H6"/>
  <c r="L76"/>
  <c r="K42"/>
  <c r="F71"/>
  <c r="I71"/>
  <c r="F19"/>
  <c r="I19"/>
  <c r="J6"/>
  <c r="K6"/>
  <c r="K76"/>
  <c r="I42"/>
  <c r="G42"/>
  <c r="J42"/>
  <c r="K25"/>
  <c r="F6"/>
  <c r="I6"/>
  <c r="G6"/>
  <c r="G76"/>
  <c r="J76"/>
  <c r="L42"/>
  <c r="F42"/>
  <c r="G61" i="31"/>
  <c r="F59"/>
  <c r="E60"/>
  <c r="E59"/>
  <c r="F61"/>
  <c r="G60"/>
  <c r="E61"/>
  <c r="F60"/>
  <c r="D63"/>
  <c r="G59"/>
  <c r="E63"/>
  <c r="D60"/>
  <c r="D61"/>
  <c r="D59"/>
  <c r="F54"/>
  <c r="F55"/>
  <c r="F56"/>
  <c r="F57"/>
  <c r="F53"/>
  <c r="G54"/>
  <c r="G55"/>
  <c r="G56"/>
  <c r="G57"/>
  <c r="G53"/>
  <c r="E54"/>
  <c r="E55"/>
  <c r="E56"/>
  <c r="E57"/>
  <c r="E53"/>
  <c r="D54"/>
  <c r="D55"/>
  <c r="D56"/>
  <c r="D57"/>
  <c r="D53"/>
  <c r="E51"/>
  <c r="E50"/>
  <c r="E49"/>
  <c r="E48"/>
  <c r="E47"/>
  <c r="E46"/>
  <c r="E42"/>
  <c r="E41"/>
  <c r="E38"/>
  <c r="D51"/>
  <c r="D50"/>
  <c r="D49"/>
  <c r="D48"/>
  <c r="D47"/>
  <c r="D46"/>
  <c r="D42"/>
  <c r="D41"/>
  <c r="D38"/>
  <c r="E45"/>
  <c r="E44"/>
  <c r="E43"/>
  <c r="E40"/>
  <c r="E39"/>
  <c r="E34"/>
  <c r="E35"/>
  <c r="E36"/>
  <c r="E37"/>
  <c r="E33"/>
  <c r="D40"/>
  <c r="D39"/>
  <c r="E12"/>
  <c r="E14"/>
  <c r="E15"/>
  <c r="E16"/>
  <c r="E24"/>
  <c r="E25"/>
  <c r="E26"/>
  <c r="E28"/>
  <c r="E29"/>
  <c r="E30"/>
  <c r="E31"/>
  <c r="D12"/>
  <c r="D14"/>
  <c r="D15"/>
  <c r="D16"/>
  <c r="D24"/>
  <c r="D25"/>
  <c r="D26"/>
  <c r="D28"/>
  <c r="D29"/>
  <c r="D30"/>
  <c r="D31"/>
  <c r="D6"/>
  <c r="E6"/>
  <c r="B63"/>
  <c r="B61"/>
  <c r="B60"/>
  <c r="B59"/>
  <c r="B57"/>
  <c r="B56"/>
  <c r="B55"/>
  <c r="B54"/>
  <c r="B53"/>
  <c r="B51"/>
  <c r="B50"/>
  <c r="B49"/>
  <c r="B48"/>
  <c r="B47"/>
  <c r="B46"/>
  <c r="C45"/>
  <c r="B45"/>
  <c r="C44"/>
  <c r="B44"/>
  <c r="C43"/>
  <c r="B43"/>
  <c r="B42"/>
  <c r="B41"/>
  <c r="C40"/>
  <c r="B40"/>
  <c r="C39"/>
  <c r="B39"/>
  <c r="B38"/>
  <c r="C37"/>
  <c r="B37"/>
  <c r="C36"/>
  <c r="B36"/>
  <c r="C35"/>
  <c r="B35"/>
  <c r="C34"/>
  <c r="B34"/>
  <c r="C33"/>
  <c r="B33"/>
  <c r="B32"/>
  <c r="B31"/>
  <c r="B30"/>
  <c r="B29"/>
  <c r="B28"/>
  <c r="B27"/>
  <c r="B26"/>
  <c r="B25"/>
  <c r="B24"/>
  <c r="B23"/>
  <c r="B22"/>
  <c r="B21"/>
  <c r="B20"/>
  <c r="B19"/>
  <c r="B18"/>
  <c r="B17"/>
  <c r="B16"/>
  <c r="B15"/>
  <c r="B14"/>
  <c r="B13"/>
  <c r="B12"/>
  <c r="B11"/>
  <c r="B10"/>
  <c r="B9"/>
  <c r="B8"/>
  <c r="B7"/>
  <c r="B6"/>
  <c r="B54" i="30"/>
  <c r="B53"/>
  <c r="B52"/>
  <c r="B50"/>
  <c r="B49"/>
  <c r="B48"/>
  <c r="B47"/>
  <c r="B46"/>
  <c r="B45"/>
  <c r="D45" i="31"/>
  <c r="C44" i="30"/>
  <c r="B44"/>
  <c r="D44" i="31"/>
  <c r="C43" i="30"/>
  <c r="B43"/>
  <c r="D43" i="31"/>
  <c r="C42" i="30"/>
  <c r="B42"/>
  <c r="B41"/>
  <c r="B40"/>
  <c r="C39"/>
  <c r="B39"/>
  <c r="C38"/>
  <c r="B38"/>
  <c r="B37"/>
  <c r="D37" i="31"/>
  <c r="C36" i="30"/>
  <c r="B36"/>
  <c r="D36" i="31"/>
  <c r="C35" i="30"/>
  <c r="B35"/>
  <c r="D35" i="31"/>
  <c r="C34" i="30"/>
  <c r="B34"/>
  <c r="D34" i="31"/>
  <c r="C33" i="30"/>
  <c r="B33"/>
  <c r="C32"/>
  <c r="B32"/>
  <c r="D32" i="31"/>
  <c r="B31" i="30"/>
  <c r="B60"/>
  <c r="B59"/>
  <c r="B58"/>
  <c r="B30"/>
  <c r="B29"/>
  <c r="B28"/>
  <c r="B27"/>
  <c r="D27" i="31"/>
  <c r="B26" i="30"/>
  <c r="B25"/>
  <c r="B24"/>
  <c r="B23"/>
  <c r="D23" i="31"/>
  <c r="B22" i="30"/>
  <c r="E22" i="31"/>
  <c r="B21" i="30"/>
  <c r="E21" i="31"/>
  <c r="B20" i="30"/>
  <c r="D20" i="31"/>
  <c r="B19" i="30"/>
  <c r="D19" i="31"/>
  <c r="B18" i="30"/>
  <c r="E18" i="31"/>
  <c r="B17" i="30"/>
  <c r="E17" i="31"/>
  <c r="B16" i="30"/>
  <c r="B15"/>
  <c r="B62"/>
  <c r="B14"/>
  <c r="B13"/>
  <c r="E13" i="31"/>
  <c r="B12" i="30"/>
  <c r="B11"/>
  <c r="B56"/>
  <c r="D11" i="31"/>
  <c r="B10" i="30"/>
  <c r="E10" i="31"/>
  <c r="B9" i="30"/>
  <c r="E9" i="31"/>
  <c r="B8" i="30"/>
  <c r="D8" i="31"/>
  <c r="B7" i="30"/>
  <c r="D7" i="31"/>
  <c r="B6" i="30"/>
  <c r="B5"/>
  <c r="B55"/>
  <c r="C44" i="29"/>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B38" i="25"/>
  <c r="D5" i="28"/>
  <c r="D6"/>
  <c r="D7"/>
  <c r="D8"/>
  <c r="D9"/>
  <c r="D10"/>
  <c r="D11"/>
  <c r="D12"/>
  <c r="D13"/>
  <c r="D14"/>
  <c r="D15"/>
  <c r="D16"/>
  <c r="D17"/>
  <c r="H17" i="29" s="1"/>
  <c r="D18" i="28"/>
  <c r="D19"/>
  <c r="D20"/>
  <c r="D21"/>
  <c r="H21" i="29" s="1"/>
  <c r="D22" i="28"/>
  <c r="D23"/>
  <c r="D24"/>
  <c r="D25"/>
  <c r="H25" i="29" s="1"/>
  <c r="D26" i="28"/>
  <c r="D27"/>
  <c r="D28"/>
  <c r="D29"/>
  <c r="H29" i="29" s="1"/>
  <c r="D30" i="28"/>
  <c r="D31"/>
  <c r="D32"/>
  <c r="D33"/>
  <c r="H33" i="29" s="1"/>
  <c r="D34" i="28"/>
  <c r="D35"/>
  <c r="D36"/>
  <c r="D37"/>
  <c r="H37" i="29" s="1"/>
  <c r="D38" i="28"/>
  <c r="D39"/>
  <c r="D40"/>
  <c r="D41"/>
  <c r="H41" i="29" s="1"/>
  <c r="D42" i="28"/>
  <c r="D43"/>
  <c r="D44"/>
  <c r="D3"/>
  <c r="B6" i="5"/>
  <c r="C6"/>
  <c r="D6"/>
  <c r="B7"/>
  <c r="C7"/>
  <c r="D7"/>
  <c r="B8"/>
  <c r="C8"/>
  <c r="D8"/>
  <c r="B15"/>
  <c r="C15"/>
  <c r="D15"/>
  <c r="B16"/>
  <c r="C16"/>
  <c r="D16"/>
  <c r="B18"/>
  <c r="C18"/>
  <c r="D18"/>
  <c r="D9"/>
  <c r="B19"/>
  <c r="C19"/>
  <c r="D19"/>
  <c r="B22"/>
  <c r="C22"/>
  <c r="D22"/>
  <c r="B24"/>
  <c r="C24"/>
  <c r="D24"/>
  <c r="B25"/>
  <c r="C25"/>
  <c r="D25"/>
  <c r="B32"/>
  <c r="C32"/>
  <c r="D32"/>
  <c r="B42"/>
  <c r="C42"/>
  <c r="D42"/>
  <c r="B44"/>
  <c r="C44"/>
  <c r="D44"/>
  <c r="B45"/>
  <c r="C45"/>
  <c r="D45"/>
  <c r="B46"/>
  <c r="C46"/>
  <c r="D46"/>
  <c r="B47"/>
  <c r="C47"/>
  <c r="D47"/>
  <c r="B48"/>
  <c r="C48"/>
  <c r="D48"/>
  <c r="B49"/>
  <c r="C49"/>
  <c r="D49"/>
  <c r="B50"/>
  <c r="C50"/>
  <c r="D50"/>
  <c r="B51"/>
  <c r="C51"/>
  <c r="D51"/>
  <c r="B52"/>
  <c r="C52"/>
  <c r="D52"/>
  <c r="B53"/>
  <c r="C53"/>
  <c r="D53"/>
  <c r="B55"/>
  <c r="C55"/>
  <c r="D55"/>
  <c r="B56"/>
  <c r="C56"/>
  <c r="D56"/>
  <c r="B59"/>
  <c r="C59"/>
  <c r="D59"/>
  <c r="B60"/>
  <c r="C60"/>
  <c r="D60"/>
  <c r="B61"/>
  <c r="C61"/>
  <c r="D61"/>
  <c r="B63"/>
  <c r="C63"/>
  <c r="D63"/>
  <c r="B64"/>
  <c r="C64"/>
  <c r="D64"/>
  <c r="B65"/>
  <c r="C65"/>
  <c r="D65"/>
  <c r="B66"/>
  <c r="C66"/>
  <c r="D66"/>
  <c r="B67"/>
  <c r="C67"/>
  <c r="D67"/>
  <c r="B68"/>
  <c r="C68"/>
  <c r="D68"/>
  <c r="B69"/>
  <c r="C69"/>
  <c r="D69"/>
  <c r="B70"/>
  <c r="C70"/>
  <c r="D70"/>
  <c r="B71"/>
  <c r="C71"/>
  <c r="D71"/>
  <c r="B77"/>
  <c r="C77"/>
  <c r="D77"/>
  <c r="B78"/>
  <c r="C78"/>
  <c r="D78"/>
  <c r="B79"/>
  <c r="C79"/>
  <c r="B80"/>
  <c r="C80"/>
  <c r="B81"/>
  <c r="C81"/>
  <c r="B82"/>
  <c r="C82"/>
  <c r="B83"/>
  <c r="C83"/>
  <c r="B84"/>
  <c r="C84"/>
  <c r="D84"/>
  <c r="B85"/>
  <c r="C85"/>
  <c r="D85"/>
  <c r="B86"/>
  <c r="C86"/>
  <c r="B87"/>
  <c r="C87"/>
  <c r="B88"/>
  <c r="C88"/>
  <c r="D88"/>
  <c r="B89"/>
  <c r="C89"/>
  <c r="D89"/>
  <c r="B90"/>
  <c r="C90"/>
  <c r="D90"/>
  <c r="B91"/>
  <c r="C91"/>
  <c r="B92"/>
  <c r="C92"/>
  <c r="B93"/>
  <c r="C93"/>
  <c r="B94"/>
  <c r="C94"/>
  <c r="D94"/>
  <c r="B95"/>
  <c r="C95"/>
  <c r="D95"/>
  <c r="B96"/>
  <c r="C96"/>
  <c r="D96"/>
  <c r="B76"/>
  <c r="C76"/>
  <c r="D76"/>
  <c r="B98"/>
  <c r="C98"/>
  <c r="D98"/>
  <c r="B99"/>
  <c r="C99"/>
  <c r="D99"/>
  <c r="B100"/>
  <c r="C100"/>
  <c r="D100"/>
  <c r="B101"/>
  <c r="C101"/>
  <c r="D101"/>
  <c r="B102"/>
  <c r="C102"/>
  <c r="D102"/>
  <c r="B103"/>
  <c r="C103"/>
  <c r="D103"/>
  <c r="B104"/>
  <c r="C104"/>
  <c r="D104"/>
  <c r="C44" i="28"/>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I5" i="33" l="1"/>
  <c r="J5"/>
  <c r="K5"/>
  <c r="G5"/>
  <c r="L5"/>
  <c r="H5"/>
  <c r="I88" i="5"/>
  <c r="F88"/>
  <c r="J88"/>
  <c r="G88"/>
  <c r="K88"/>
  <c r="H88"/>
  <c r="L88"/>
  <c r="H70"/>
  <c r="L70"/>
  <c r="I70"/>
  <c r="F70"/>
  <c r="J70"/>
  <c r="G70"/>
  <c r="K70"/>
  <c r="H66"/>
  <c r="L66"/>
  <c r="I66"/>
  <c r="F66"/>
  <c r="J66"/>
  <c r="G66"/>
  <c r="K66"/>
  <c r="H61"/>
  <c r="L61"/>
  <c r="I61"/>
  <c r="F61"/>
  <c r="J61"/>
  <c r="G61"/>
  <c r="K61"/>
  <c r="H55"/>
  <c r="L55"/>
  <c r="I55"/>
  <c r="F55"/>
  <c r="J55"/>
  <c r="G55"/>
  <c r="K55"/>
  <c r="F50"/>
  <c r="J50"/>
  <c r="G50"/>
  <c r="K50"/>
  <c r="H50"/>
  <c r="L50"/>
  <c r="I50"/>
  <c r="H46"/>
  <c r="L46"/>
  <c r="I46"/>
  <c r="F46"/>
  <c r="J46"/>
  <c r="G46"/>
  <c r="K46"/>
  <c r="F32"/>
  <c r="J32"/>
  <c r="H32"/>
  <c r="I32"/>
  <c r="K32"/>
  <c r="G32"/>
  <c r="L32"/>
  <c r="F18"/>
  <c r="J18"/>
  <c r="G18"/>
  <c r="K18"/>
  <c r="H18"/>
  <c r="L18"/>
  <c r="I18"/>
  <c r="G7"/>
  <c r="K7"/>
  <c r="H7"/>
  <c r="L7"/>
  <c r="I7"/>
  <c r="F7"/>
  <c r="J7"/>
  <c r="F102"/>
  <c r="J102"/>
  <c r="G102"/>
  <c r="K102"/>
  <c r="H102"/>
  <c r="L102"/>
  <c r="I102"/>
  <c r="H94"/>
  <c r="L94"/>
  <c r="I94"/>
  <c r="F94"/>
  <c r="J94"/>
  <c r="G94"/>
  <c r="K94"/>
  <c r="I89"/>
  <c r="F89"/>
  <c r="J89"/>
  <c r="G89"/>
  <c r="K89"/>
  <c r="H89"/>
  <c r="L89"/>
  <c r="H67"/>
  <c r="L67"/>
  <c r="I67"/>
  <c r="F67"/>
  <c r="J67"/>
  <c r="G67"/>
  <c r="K67"/>
  <c r="H63"/>
  <c r="L63"/>
  <c r="I63"/>
  <c r="F63"/>
  <c r="J63"/>
  <c r="G63"/>
  <c r="K63"/>
  <c r="H56"/>
  <c r="L56"/>
  <c r="I56"/>
  <c r="F56"/>
  <c r="J56"/>
  <c r="G56"/>
  <c r="K56"/>
  <c r="F51"/>
  <c r="J51"/>
  <c r="G51"/>
  <c r="K51"/>
  <c r="H51"/>
  <c r="L51"/>
  <c r="I51"/>
  <c r="H47"/>
  <c r="L47"/>
  <c r="I47"/>
  <c r="F47"/>
  <c r="J47"/>
  <c r="G47"/>
  <c r="K47"/>
  <c r="F22"/>
  <c r="J22"/>
  <c r="G22"/>
  <c r="K22"/>
  <c r="H22"/>
  <c r="L22"/>
  <c r="I22"/>
  <c r="G8"/>
  <c r="K8"/>
  <c r="H8"/>
  <c r="L8"/>
  <c r="I8"/>
  <c r="F8"/>
  <c r="J8"/>
  <c r="F103"/>
  <c r="J103"/>
  <c r="G103"/>
  <c r="K103"/>
  <c r="H103"/>
  <c r="L103"/>
  <c r="I103"/>
  <c r="F99"/>
  <c r="J99"/>
  <c r="G99"/>
  <c r="K99"/>
  <c r="H99"/>
  <c r="L99"/>
  <c r="I99"/>
  <c r="H95"/>
  <c r="L95"/>
  <c r="I95"/>
  <c r="F95"/>
  <c r="J95"/>
  <c r="G95"/>
  <c r="K95"/>
  <c r="G90"/>
  <c r="H90"/>
  <c r="L90"/>
  <c r="I90"/>
  <c r="J90"/>
  <c r="K90"/>
  <c r="F90"/>
  <c r="I84"/>
  <c r="F84"/>
  <c r="J84"/>
  <c r="G84"/>
  <c r="K84"/>
  <c r="H84"/>
  <c r="L84"/>
  <c r="I77"/>
  <c r="F77"/>
  <c r="J77"/>
  <c r="G77"/>
  <c r="K77"/>
  <c r="H77"/>
  <c r="L77"/>
  <c r="H68"/>
  <c r="L68"/>
  <c r="I68"/>
  <c r="F68"/>
  <c r="J68"/>
  <c r="G68"/>
  <c r="K68"/>
  <c r="H64"/>
  <c r="L64"/>
  <c r="I64"/>
  <c r="G64"/>
  <c r="K64"/>
  <c r="F64"/>
  <c r="J64"/>
  <c r="H59"/>
  <c r="L59"/>
  <c r="I59"/>
  <c r="F59"/>
  <c r="J59"/>
  <c r="G59"/>
  <c r="K59"/>
  <c r="F52"/>
  <c r="J52"/>
  <c r="G52"/>
  <c r="K52"/>
  <c r="H52"/>
  <c r="L52"/>
  <c r="I52"/>
  <c r="H48"/>
  <c r="L48"/>
  <c r="I48"/>
  <c r="F48"/>
  <c r="J48"/>
  <c r="G48"/>
  <c r="K48"/>
  <c r="H44"/>
  <c r="L44"/>
  <c r="I44"/>
  <c r="F44"/>
  <c r="J44"/>
  <c r="G44"/>
  <c r="K44"/>
  <c r="F24"/>
  <c r="J24"/>
  <c r="G24"/>
  <c r="K24"/>
  <c r="H24"/>
  <c r="L24"/>
  <c r="I24"/>
  <c r="H15"/>
  <c r="L15"/>
  <c r="I15"/>
  <c r="F15"/>
  <c r="J15"/>
  <c r="G15"/>
  <c r="K15"/>
  <c r="F101"/>
  <c r="J101"/>
  <c r="G101"/>
  <c r="K101"/>
  <c r="H101"/>
  <c r="L101"/>
  <c r="I101"/>
  <c r="F104"/>
  <c r="J104"/>
  <c r="G104"/>
  <c r="K104"/>
  <c r="H104"/>
  <c r="L104"/>
  <c r="I104"/>
  <c r="F100"/>
  <c r="J100"/>
  <c r="G100"/>
  <c r="K100"/>
  <c r="H100"/>
  <c r="L100"/>
  <c r="I100"/>
  <c r="H96"/>
  <c r="L96"/>
  <c r="I96"/>
  <c r="G96"/>
  <c r="J96"/>
  <c r="K96"/>
  <c r="F96"/>
  <c r="I85"/>
  <c r="L85"/>
  <c r="F85"/>
  <c r="H85"/>
  <c r="K85"/>
  <c r="G85"/>
  <c r="J85"/>
  <c r="L78"/>
  <c r="F78"/>
  <c r="K78"/>
  <c r="H78"/>
  <c r="G78"/>
  <c r="I78"/>
  <c r="J78"/>
  <c r="H69"/>
  <c r="L69"/>
  <c r="I69"/>
  <c r="F69"/>
  <c r="J69"/>
  <c r="G69"/>
  <c r="K69"/>
  <c r="H65"/>
  <c r="L65"/>
  <c r="I65"/>
  <c r="F65"/>
  <c r="J65"/>
  <c r="G65"/>
  <c r="K65"/>
  <c r="H60"/>
  <c r="L60"/>
  <c r="I60"/>
  <c r="F60"/>
  <c r="J60"/>
  <c r="G60"/>
  <c r="K60"/>
  <c r="F53"/>
  <c r="J53"/>
  <c r="G53"/>
  <c r="K53"/>
  <c r="H53"/>
  <c r="L53"/>
  <c r="I53"/>
  <c r="F49"/>
  <c r="J49"/>
  <c r="G49"/>
  <c r="K49"/>
  <c r="H49"/>
  <c r="L49"/>
  <c r="I49"/>
  <c r="H45"/>
  <c r="L45"/>
  <c r="I45"/>
  <c r="F45"/>
  <c r="J45"/>
  <c r="G45"/>
  <c r="K45"/>
  <c r="F9"/>
  <c r="J9"/>
  <c r="G9"/>
  <c r="K9"/>
  <c r="H9"/>
  <c r="L9"/>
  <c r="I9"/>
  <c r="H16"/>
  <c r="L16"/>
  <c r="I16"/>
  <c r="F16"/>
  <c r="J16"/>
  <c r="G16"/>
  <c r="K16"/>
  <c r="H13" i="29"/>
  <c r="H9"/>
  <c r="H5"/>
  <c r="H42"/>
  <c r="H38"/>
  <c r="H34"/>
  <c r="H30"/>
  <c r="H26"/>
  <c r="H22"/>
  <c r="H18"/>
  <c r="H14"/>
  <c r="H10"/>
  <c r="H6"/>
  <c r="H44"/>
  <c r="H40"/>
  <c r="H36"/>
  <c r="H32"/>
  <c r="H28"/>
  <c r="H24"/>
  <c r="H20"/>
  <c r="H16"/>
  <c r="H12"/>
  <c r="H8"/>
  <c r="H43"/>
  <c r="H39"/>
  <c r="H35"/>
  <c r="H31"/>
  <c r="H27"/>
  <c r="H23"/>
  <c r="H19"/>
  <c r="H15"/>
  <c r="H11"/>
  <c r="H7"/>
  <c r="D42"/>
  <c r="D38"/>
  <c r="D34"/>
  <c r="D30"/>
  <c r="D26"/>
  <c r="D22"/>
  <c r="D18"/>
  <c r="D14"/>
  <c r="D10"/>
  <c r="D6"/>
  <c r="E42"/>
  <c r="E38"/>
  <c r="E34"/>
  <c r="E30"/>
  <c r="E26"/>
  <c r="E22"/>
  <c r="E18"/>
  <c r="E14"/>
  <c r="E10"/>
  <c r="E6"/>
  <c r="F42"/>
  <c r="F38"/>
  <c r="F34"/>
  <c r="F30"/>
  <c r="F26"/>
  <c r="F22"/>
  <c r="F18"/>
  <c r="F14"/>
  <c r="F10"/>
  <c r="F6"/>
  <c r="G42"/>
  <c r="G38"/>
  <c r="G34"/>
  <c r="G30"/>
  <c r="G26"/>
  <c r="G22"/>
  <c r="G18"/>
  <c r="G14"/>
  <c r="G10"/>
  <c r="G6"/>
  <c r="D5"/>
  <c r="D41"/>
  <c r="D37"/>
  <c r="D33"/>
  <c r="D29"/>
  <c r="D25"/>
  <c r="D21"/>
  <c r="D17"/>
  <c r="D13"/>
  <c r="D9"/>
  <c r="E5"/>
  <c r="E41"/>
  <c r="E37"/>
  <c r="E33"/>
  <c r="E29"/>
  <c r="E25"/>
  <c r="E21"/>
  <c r="E17"/>
  <c r="E13"/>
  <c r="E9"/>
  <c r="F5"/>
  <c r="F41"/>
  <c r="F37"/>
  <c r="F33"/>
  <c r="F29"/>
  <c r="F25"/>
  <c r="F21"/>
  <c r="F17"/>
  <c r="F13"/>
  <c r="F9"/>
  <c r="G5"/>
  <c r="G41"/>
  <c r="G37"/>
  <c r="G33"/>
  <c r="G29"/>
  <c r="G25"/>
  <c r="G21"/>
  <c r="G17"/>
  <c r="G13"/>
  <c r="G9"/>
  <c r="D44"/>
  <c r="D40"/>
  <c r="D36"/>
  <c r="D32"/>
  <c r="D28"/>
  <c r="D24"/>
  <c r="D20"/>
  <c r="D16"/>
  <c r="D12"/>
  <c r="D8"/>
  <c r="E44"/>
  <c r="E40"/>
  <c r="E36"/>
  <c r="E32"/>
  <c r="E28"/>
  <c r="E24"/>
  <c r="E20"/>
  <c r="E16"/>
  <c r="E12"/>
  <c r="E8"/>
  <c r="F44"/>
  <c r="F40"/>
  <c r="F36"/>
  <c r="F32"/>
  <c r="F28"/>
  <c r="F24"/>
  <c r="F20"/>
  <c r="F16"/>
  <c r="F12"/>
  <c r="F8"/>
  <c r="G44"/>
  <c r="G40"/>
  <c r="G36"/>
  <c r="G32"/>
  <c r="G28"/>
  <c r="G24"/>
  <c r="G20"/>
  <c r="G16"/>
  <c r="G12"/>
  <c r="G8"/>
  <c r="D43"/>
  <c r="D39"/>
  <c r="D35"/>
  <c r="D31"/>
  <c r="D27"/>
  <c r="D23"/>
  <c r="D19"/>
  <c r="D15"/>
  <c r="D11"/>
  <c r="D7"/>
  <c r="E43"/>
  <c r="E39"/>
  <c r="E35"/>
  <c r="E31"/>
  <c r="E27"/>
  <c r="E23"/>
  <c r="E19"/>
  <c r="E15"/>
  <c r="E11"/>
  <c r="E7"/>
  <c r="F43"/>
  <c r="F39"/>
  <c r="F35"/>
  <c r="F31"/>
  <c r="F27"/>
  <c r="F23"/>
  <c r="F19"/>
  <c r="F15"/>
  <c r="F11"/>
  <c r="F7"/>
  <c r="G43"/>
  <c r="G39"/>
  <c r="G35"/>
  <c r="G31"/>
  <c r="G27"/>
  <c r="G23"/>
  <c r="G19"/>
  <c r="G15"/>
  <c r="G11"/>
  <c r="G7"/>
  <c r="D22" i="31"/>
  <c r="D18"/>
  <c r="D10"/>
  <c r="E32"/>
  <c r="E20"/>
  <c r="E8"/>
  <c r="D21"/>
  <c r="D17"/>
  <c r="D13"/>
  <c r="D9"/>
  <c r="E27"/>
  <c r="E23"/>
  <c r="E19"/>
  <c r="E11"/>
  <c r="E7"/>
  <c r="D33"/>
  <c r="L106" i="32" l="1"/>
  <c r="L108"/>
  <c r="L105"/>
  <c r="L102"/>
  <c r="L101"/>
  <c r="K109"/>
  <c r="K104"/>
  <c r="K103"/>
  <c r="K102"/>
  <c r="K101"/>
  <c r="K100"/>
  <c r="K99"/>
  <c r="L110"/>
  <c r="L107"/>
  <c r="L104"/>
  <c r="L99"/>
  <c r="K107"/>
  <c r="K106"/>
  <c r="J109"/>
  <c r="J107"/>
  <c r="J103"/>
  <c r="J102"/>
  <c r="J100"/>
  <c r="J99"/>
  <c r="L109"/>
  <c r="L103"/>
  <c r="L100"/>
  <c r="K110"/>
  <c r="K108"/>
  <c r="K105"/>
  <c r="J110"/>
  <c r="J108"/>
  <c r="J106"/>
  <c r="J105"/>
  <c r="J104"/>
  <c r="J101"/>
  <c r="L98" l="1"/>
  <c r="L5" s="1"/>
  <c r="K98"/>
  <c r="K5" s="1"/>
  <c r="J98"/>
  <c r="J5" s="1"/>
  <c r="D5" i="2" l="1"/>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8"/>
  <c r="D89"/>
  <c r="D90"/>
  <c r="D91"/>
  <c r="D92"/>
  <c r="D93"/>
  <c r="D95"/>
  <c r="D96"/>
  <c r="D97"/>
  <c r="D98"/>
  <c r="D100"/>
  <c r="D101"/>
  <c r="D102"/>
  <c r="D103"/>
  <c r="D104"/>
  <c r="D105"/>
  <c r="D106"/>
  <c r="D107"/>
  <c r="D108"/>
  <c r="D109"/>
  <c r="D110"/>
  <c r="D111"/>
  <c r="D112"/>
  <c r="D113"/>
  <c r="D114"/>
  <c r="D115"/>
  <c r="D116"/>
  <c r="D117"/>
  <c r="D118"/>
  <c r="D119"/>
  <c r="D120"/>
  <c r="E110" i="48" l="1"/>
  <c r="E110" i="33"/>
  <c r="E107" i="48"/>
  <c r="E107" i="33"/>
  <c r="E106" i="48"/>
  <c r="E106" i="33"/>
  <c r="E103" i="48"/>
  <c r="E103" i="33"/>
  <c r="E100" i="48"/>
  <c r="E100" i="33"/>
  <c r="E97" i="48"/>
  <c r="E97" i="33"/>
  <c r="E97" i="32"/>
  <c r="E96" i="48"/>
  <c r="E96" i="33"/>
  <c r="E96" i="32"/>
  <c r="E95" i="48"/>
  <c r="E95" i="33"/>
  <c r="E95" i="32"/>
  <c r="E94" i="48"/>
  <c r="E94" i="33"/>
  <c r="E94" i="32"/>
  <c r="E93" i="48"/>
  <c r="E93" i="32"/>
  <c r="E93" i="33"/>
  <c r="E92" i="48"/>
  <c r="E92" i="32"/>
  <c r="E92" i="33"/>
  <c r="E91" i="48"/>
  <c r="E91" i="32"/>
  <c r="E91" i="33"/>
  <c r="E89" i="48"/>
  <c r="E89" i="33"/>
  <c r="E89" i="32"/>
  <c r="E88" i="48"/>
  <c r="E88" i="33"/>
  <c r="E88" i="32"/>
  <c r="E87" i="48"/>
  <c r="E87" i="32"/>
  <c r="E87" i="33"/>
  <c r="E86" i="48"/>
  <c r="E86" i="32"/>
  <c r="E86" i="33"/>
  <c r="E84" i="48"/>
  <c r="E84" i="33"/>
  <c r="E84" i="32"/>
  <c r="E83" i="48"/>
  <c r="E83" i="32"/>
  <c r="E83" i="33"/>
  <c r="E82" i="48"/>
  <c r="E82" i="32"/>
  <c r="E82" i="33"/>
  <c r="E81" i="48"/>
  <c r="E81" i="32"/>
  <c r="E81" i="33"/>
  <c r="E80" i="48"/>
  <c r="E80" i="32"/>
  <c r="E80" i="33"/>
  <c r="E79" i="48"/>
  <c r="E79" i="32"/>
  <c r="E79" i="33"/>
  <c r="E77" i="48"/>
  <c r="E77" i="33"/>
  <c r="E77" i="32"/>
  <c r="E75" i="48"/>
  <c r="E75" i="33"/>
  <c r="E75" i="32"/>
  <c r="E74" i="48"/>
  <c r="E74" i="33"/>
  <c r="E74" i="32"/>
  <c r="E73" i="48"/>
  <c r="E73" i="33"/>
  <c r="E73" i="32"/>
  <c r="E70" i="48"/>
  <c r="E70" i="33"/>
  <c r="E70" i="32"/>
  <c r="E69" i="48"/>
  <c r="E69" i="33"/>
  <c r="E69" i="32"/>
  <c r="E68" i="48"/>
  <c r="E68" i="33"/>
  <c r="E68" i="32"/>
  <c r="E67" i="48"/>
  <c r="E67" i="33"/>
  <c r="E67" i="32"/>
  <c r="E66" i="48"/>
  <c r="E66" i="33"/>
  <c r="E66" i="32"/>
  <c r="E65" i="48"/>
  <c r="E65" i="33"/>
  <c r="E65" i="32"/>
  <c r="E64" i="48"/>
  <c r="E64" i="33"/>
  <c r="E64" i="32"/>
  <c r="E63" i="48"/>
  <c r="E63" i="33"/>
  <c r="E63" i="32"/>
  <c r="E61" i="48"/>
  <c r="E61" i="33"/>
  <c r="E61" i="32"/>
  <c r="E60" i="48"/>
  <c r="E60" i="33"/>
  <c r="E60" i="32"/>
  <c r="E59" i="48"/>
  <c r="E59" i="33"/>
  <c r="E59" i="32"/>
  <c r="E56" i="48"/>
  <c r="E56" i="33"/>
  <c r="E56" i="32"/>
  <c r="E55" i="48"/>
  <c r="E55" i="33"/>
  <c r="E55" i="32"/>
  <c r="E54" i="48"/>
  <c r="E54" i="33"/>
  <c r="E54" i="32"/>
  <c r="E53" i="48"/>
  <c r="E53" i="33"/>
  <c r="E53" i="32"/>
  <c r="E52" i="48"/>
  <c r="E52" i="33"/>
  <c r="E52" i="32"/>
  <c r="E51" i="48"/>
  <c r="E51" i="33"/>
  <c r="E51" i="32"/>
  <c r="E50" i="48"/>
  <c r="E50" i="33"/>
  <c r="E50" i="32"/>
  <c r="E49" i="48"/>
  <c r="E49" i="33"/>
  <c r="E49" i="32"/>
  <c r="E48" i="48"/>
  <c r="E48" i="33"/>
  <c r="E48" i="32"/>
  <c r="E47" i="48"/>
  <c r="E47" i="33"/>
  <c r="E47" i="32"/>
  <c r="E46" i="48"/>
  <c r="E46" i="33"/>
  <c r="E46" i="32"/>
  <c r="E45" i="48"/>
  <c r="E45" i="33"/>
  <c r="E45" i="32"/>
  <c r="E44" i="48"/>
  <c r="E44" i="33"/>
  <c r="E44" i="32"/>
  <c r="E43" i="48"/>
  <c r="E43" i="33"/>
  <c r="E43" i="32"/>
  <c r="E41" i="48"/>
  <c r="E41" i="33"/>
  <c r="E41" i="32"/>
  <c r="E38" i="48"/>
  <c r="E38" i="33"/>
  <c r="E38" i="32"/>
  <c r="E40" i="48"/>
  <c r="E40" i="33"/>
  <c r="E40" i="32"/>
  <c r="E39" i="48"/>
  <c r="E39" i="33"/>
  <c r="E39" i="32"/>
  <c r="E36" i="48"/>
  <c r="E35"/>
  <c r="E37"/>
  <c r="E35" i="33"/>
  <c r="E37"/>
  <c r="E36"/>
  <c r="E35" i="32"/>
  <c r="E36"/>
  <c r="E37"/>
  <c r="E34" i="48"/>
  <c r="E34" i="33"/>
  <c r="E34" i="32"/>
  <c r="E33" i="48"/>
  <c r="E33" i="33"/>
  <c r="E33" i="32"/>
  <c r="E32" i="48"/>
  <c r="E32" i="33"/>
  <c r="E32" i="32"/>
  <c r="E31" i="48"/>
  <c r="E31" i="33"/>
  <c r="E31" i="32"/>
  <c r="E28" i="48"/>
  <c r="E28" i="33"/>
  <c r="E28" i="32"/>
  <c r="E30" i="48"/>
  <c r="E27"/>
  <c r="E29"/>
  <c r="E27" i="33"/>
  <c r="E29"/>
  <c r="E30"/>
  <c r="E29" i="32"/>
  <c r="E30"/>
  <c r="E27"/>
  <c r="E26" i="48"/>
  <c r="E26" i="33"/>
  <c r="E26" i="32"/>
  <c r="E24" i="48"/>
  <c r="E24" i="33"/>
  <c r="E24" i="32"/>
  <c r="E22" i="48"/>
  <c r="E22" i="33"/>
  <c r="E22" i="32"/>
  <c r="E18" i="48"/>
  <c r="E18" i="33"/>
  <c r="E18" i="32"/>
  <c r="E17" i="48"/>
  <c r="E17" i="33"/>
  <c r="E17" i="32"/>
  <c r="E16" i="48"/>
  <c r="E16" i="33"/>
  <c r="E16" i="32"/>
  <c r="E15" i="48"/>
  <c r="E15" i="33"/>
  <c r="E15" i="32"/>
  <c r="E14" i="48"/>
  <c r="E14" i="33"/>
  <c r="E14" i="32"/>
  <c r="E13" i="48"/>
  <c r="E13" i="33"/>
  <c r="E13" i="32"/>
  <c r="E12" i="48"/>
  <c r="E12" i="33"/>
  <c r="E12" i="32"/>
  <c r="E11" i="48"/>
  <c r="E11" i="33"/>
  <c r="E11" i="32"/>
  <c r="E58" i="48"/>
  <c r="E20"/>
  <c r="E10"/>
  <c r="E21"/>
  <c r="E23"/>
  <c r="E62"/>
  <c r="E57"/>
  <c r="E20" i="33"/>
  <c r="E10"/>
  <c r="E21"/>
  <c r="E23"/>
  <c r="E57"/>
  <c r="E58"/>
  <c r="E62"/>
  <c r="E10" i="32"/>
  <c r="E58"/>
  <c r="E57"/>
  <c r="E21"/>
  <c r="E20"/>
  <c r="E23"/>
  <c r="E62"/>
  <c r="E9" i="48"/>
  <c r="E9" i="33"/>
  <c r="E9" i="32"/>
  <c r="E8" i="48"/>
  <c r="E8" i="33"/>
  <c r="E8" i="32"/>
  <c r="E7" i="48"/>
  <c r="E7" i="33"/>
  <c r="E7" i="32"/>
  <c r="E109" i="48"/>
  <c r="E109" i="33"/>
  <c r="E108" i="48"/>
  <c r="E108" i="33"/>
  <c r="E105" i="48"/>
  <c r="E105" i="33"/>
  <c r="E104" i="48"/>
  <c r="E104" i="33"/>
  <c r="E102" i="48"/>
  <c r="E102" i="33"/>
  <c r="E101" i="48"/>
  <c r="E101" i="33"/>
  <c r="E99" i="48"/>
  <c r="E99" i="33"/>
  <c r="E72" i="48"/>
  <c r="E72" i="33"/>
  <c r="E71" s="1"/>
  <c r="E72" i="32"/>
  <c r="H110"/>
  <c r="E109"/>
  <c r="H104"/>
  <c r="I110"/>
  <c r="E110"/>
  <c r="F109"/>
  <c r="G108"/>
  <c r="H107"/>
  <c r="F106"/>
  <c r="H105"/>
  <c r="I104"/>
  <c r="E104"/>
  <c r="E104" i="5"/>
  <c r="F103" i="32"/>
  <c r="G102"/>
  <c r="H101"/>
  <c r="I100"/>
  <c r="E100"/>
  <c r="E100" i="5"/>
  <c r="F99" i="32"/>
  <c r="E95" i="5"/>
  <c r="E91"/>
  <c r="E86"/>
  <c r="E81"/>
  <c r="E68"/>
  <c r="E64"/>
  <c r="E60"/>
  <c r="E56"/>
  <c r="E52"/>
  <c r="E48"/>
  <c r="E44"/>
  <c r="E22"/>
  <c r="E7"/>
  <c r="G107" i="32"/>
  <c r="I106"/>
  <c r="G105"/>
  <c r="I103"/>
  <c r="E103"/>
  <c r="E103" i="5"/>
  <c r="F102" i="32"/>
  <c r="G101"/>
  <c r="H100"/>
  <c r="I99"/>
  <c r="E99"/>
  <c r="E99" i="5"/>
  <c r="E94"/>
  <c r="E89"/>
  <c r="E84"/>
  <c r="E80"/>
  <c r="E67"/>
  <c r="E63"/>
  <c r="E59"/>
  <c r="E55"/>
  <c r="E51"/>
  <c r="E47"/>
  <c r="E32"/>
  <c r="E16"/>
  <c r="E106" i="32"/>
  <c r="G110"/>
  <c r="H109"/>
  <c r="I108"/>
  <c r="E108"/>
  <c r="F107"/>
  <c r="H106"/>
  <c r="F105"/>
  <c r="G104"/>
  <c r="H103"/>
  <c r="I102"/>
  <c r="E102"/>
  <c r="E102" i="5"/>
  <c r="F101" i="32"/>
  <c r="G100"/>
  <c r="H99"/>
  <c r="E93" i="5"/>
  <c r="E88"/>
  <c r="E83"/>
  <c r="E79"/>
  <c r="E70"/>
  <c r="E66"/>
  <c r="E50"/>
  <c r="E46"/>
  <c r="E24"/>
  <c r="I109" i="32"/>
  <c r="F108"/>
  <c r="F110"/>
  <c r="G109"/>
  <c r="H108"/>
  <c r="I107"/>
  <c r="E107"/>
  <c r="G106"/>
  <c r="I105"/>
  <c r="E105"/>
  <c r="F104"/>
  <c r="G103"/>
  <c r="H102"/>
  <c r="I101"/>
  <c r="E101"/>
  <c r="E101" i="5"/>
  <c r="F100" i="32"/>
  <c r="G99"/>
  <c r="E96" i="5"/>
  <c r="E92"/>
  <c r="E87"/>
  <c r="E82"/>
  <c r="E77"/>
  <c r="E69"/>
  <c r="E65"/>
  <c r="E61"/>
  <c r="E53"/>
  <c r="E49"/>
  <c r="E45"/>
  <c r="E18"/>
  <c r="E15"/>
  <c r="E8"/>
  <c r="D3" i="2"/>
  <c r="B7" i="23" l="1"/>
  <c r="B8" i="21"/>
  <c r="B4" i="19"/>
  <c r="B6" i="17"/>
  <c r="B6" i="15"/>
  <c r="B6" i="13"/>
  <c r="B11" i="7"/>
  <c r="E78" i="48"/>
  <c r="E6"/>
  <c r="E25"/>
  <c r="E85" i="33"/>
  <c r="E19" i="48"/>
  <c r="E71" i="32"/>
  <c r="E85"/>
  <c r="E71" i="48"/>
  <c r="E6" i="33"/>
  <c r="E19" i="32"/>
  <c r="E25" i="33"/>
  <c r="E78" i="32"/>
  <c r="E98" i="33"/>
  <c r="E42" i="32"/>
  <c r="E90"/>
  <c r="E76" s="1"/>
  <c r="E90" i="33"/>
  <c r="E3" i="48"/>
  <c r="E3" i="32"/>
  <c r="E3" i="33"/>
  <c r="E3" i="5"/>
  <c r="E98" i="48"/>
  <c r="E6" i="32"/>
  <c r="E19" i="33"/>
  <c r="E25" i="32"/>
  <c r="E42" i="33"/>
  <c r="E78"/>
  <c r="E76" s="1"/>
  <c r="E85" i="48"/>
  <c r="E90"/>
  <c r="E42"/>
  <c r="G98" i="32"/>
  <c r="G5" s="1"/>
  <c r="E98"/>
  <c r="H98"/>
  <c r="H5" s="1"/>
  <c r="I98"/>
  <c r="I5" s="1"/>
  <c r="F98"/>
  <c r="F5" s="1"/>
  <c r="E90" i="5"/>
  <c r="E85"/>
  <c r="E78"/>
  <c r="E76" i="48" l="1"/>
  <c r="E5" s="1"/>
  <c r="E5" i="33"/>
  <c r="E5" i="32"/>
  <c r="B32" i="2" l="1"/>
  <c r="B32" i="25"/>
  <c r="B120" l="1"/>
  <c r="B119"/>
  <c r="B118"/>
  <c r="B117"/>
  <c r="B116"/>
  <c r="B115"/>
  <c r="B114"/>
  <c r="B113"/>
  <c r="B112"/>
  <c r="B111"/>
  <c r="B110"/>
  <c r="B109"/>
  <c r="B108"/>
  <c r="B107"/>
  <c r="B106"/>
  <c r="B105"/>
  <c r="B104"/>
  <c r="B103"/>
  <c r="C102"/>
  <c r="B102"/>
  <c r="C101"/>
  <c r="B101"/>
  <c r="C100"/>
  <c r="B100"/>
  <c r="B99"/>
  <c r="B98"/>
  <c r="B97"/>
  <c r="C96"/>
  <c r="B96"/>
  <c r="C95"/>
  <c r="B95"/>
  <c r="B94"/>
  <c r="B93"/>
  <c r="C92"/>
  <c r="B92"/>
  <c r="C91"/>
  <c r="B91"/>
  <c r="C90"/>
  <c r="B90"/>
  <c r="C89"/>
  <c r="B89"/>
  <c r="C88"/>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7"/>
  <c r="B36"/>
  <c r="B35"/>
  <c r="B34"/>
  <c r="B33"/>
  <c r="B31"/>
  <c r="B30"/>
  <c r="B29"/>
  <c r="B28"/>
  <c r="B27"/>
  <c r="B26"/>
  <c r="B25"/>
  <c r="B24"/>
  <c r="B23"/>
  <c r="B22"/>
  <c r="B21"/>
  <c r="B20"/>
  <c r="B19"/>
  <c r="B18"/>
  <c r="B17"/>
  <c r="B16"/>
  <c r="B15"/>
  <c r="B14"/>
  <c r="B13"/>
  <c r="B12"/>
  <c r="B11"/>
  <c r="B10"/>
  <c r="B9"/>
  <c r="B8"/>
  <c r="B7"/>
  <c r="B6"/>
  <c r="B5"/>
  <c r="B78" i="2" l="1"/>
  <c r="B13"/>
  <c r="B7"/>
  <c r="B11"/>
  <c r="B5"/>
  <c r="C108" i="5" l="1"/>
  <c r="B12" i="2" l="1"/>
  <c r="B57"/>
  <c r="E158" i="1" l="1"/>
  <c r="E149"/>
  <c r="C3" i="7"/>
  <c r="D75" i="5" l="1"/>
  <c r="C75"/>
  <c r="B75"/>
  <c r="B85" i="2"/>
  <c r="I75" i="5" l="1"/>
  <c r="F75"/>
  <c r="J75"/>
  <c r="G75"/>
  <c r="K75"/>
  <c r="H75"/>
  <c r="L75"/>
  <c r="E75"/>
  <c r="D17" l="1"/>
  <c r="D14"/>
  <c r="D13"/>
  <c r="D12"/>
  <c r="D11"/>
  <c r="D110"/>
  <c r="D109"/>
  <c r="D108"/>
  <c r="D107"/>
  <c r="D106"/>
  <c r="D105"/>
  <c r="C110"/>
  <c r="C109"/>
  <c r="C107"/>
  <c r="C106"/>
  <c r="C105"/>
  <c r="B110"/>
  <c r="B109"/>
  <c r="B108"/>
  <c r="B107"/>
  <c r="B106"/>
  <c r="B105"/>
  <c r="F107" l="1"/>
  <c r="J107"/>
  <c r="G107"/>
  <c r="K107"/>
  <c r="H107"/>
  <c r="L107"/>
  <c r="I107"/>
  <c r="F11"/>
  <c r="J11"/>
  <c r="G11"/>
  <c r="K11"/>
  <c r="H11"/>
  <c r="L11"/>
  <c r="I11"/>
  <c r="F108"/>
  <c r="J108"/>
  <c r="G108"/>
  <c r="K108"/>
  <c r="H108"/>
  <c r="L108"/>
  <c r="I108"/>
  <c r="H12"/>
  <c r="L12"/>
  <c r="I12"/>
  <c r="F12"/>
  <c r="J12"/>
  <c r="G12"/>
  <c r="K12"/>
  <c r="F105"/>
  <c r="J105"/>
  <c r="G105"/>
  <c r="K105"/>
  <c r="H105"/>
  <c r="L105"/>
  <c r="I105"/>
  <c r="F109"/>
  <c r="J109"/>
  <c r="G109"/>
  <c r="K109"/>
  <c r="H109"/>
  <c r="I109"/>
  <c r="L109"/>
  <c r="H13"/>
  <c r="L13"/>
  <c r="I13"/>
  <c r="F13"/>
  <c r="J13"/>
  <c r="G13"/>
  <c r="K13"/>
  <c r="F106"/>
  <c r="J106"/>
  <c r="G106"/>
  <c r="K106"/>
  <c r="H106"/>
  <c r="L106"/>
  <c r="I106"/>
  <c r="F110"/>
  <c r="J110"/>
  <c r="G110"/>
  <c r="K110"/>
  <c r="H110"/>
  <c r="L110"/>
  <c r="I110"/>
  <c r="I14"/>
  <c r="F14"/>
  <c r="J14"/>
  <c r="G14"/>
  <c r="K14"/>
  <c r="L14"/>
  <c r="H14"/>
  <c r="H17"/>
  <c r="L17"/>
  <c r="I17"/>
  <c r="G17"/>
  <c r="K17"/>
  <c r="F17"/>
  <c r="J17"/>
  <c r="E105"/>
  <c r="E109"/>
  <c r="E11"/>
  <c r="E106"/>
  <c r="E110"/>
  <c r="E12"/>
  <c r="E107"/>
  <c r="E9"/>
  <c r="E13"/>
  <c r="E17"/>
  <c r="E108"/>
  <c r="E14"/>
  <c r="D97"/>
  <c r="C97"/>
  <c r="C102" i="2"/>
  <c r="C101"/>
  <c r="C100"/>
  <c r="B102"/>
  <c r="B101"/>
  <c r="B100"/>
  <c r="C96"/>
  <c r="C95"/>
  <c r="B96"/>
  <c r="B95"/>
  <c r="C92"/>
  <c r="C91"/>
  <c r="C90"/>
  <c r="C89"/>
  <c r="C88"/>
  <c r="B92"/>
  <c r="B91"/>
  <c r="B90"/>
  <c r="B89"/>
  <c r="B88"/>
  <c r="B87"/>
  <c r="B97" i="5"/>
  <c r="D74"/>
  <c r="D73"/>
  <c r="D72"/>
  <c r="C74"/>
  <c r="C73"/>
  <c r="C72"/>
  <c r="B74"/>
  <c r="B73"/>
  <c r="B72"/>
  <c r="E317" i="1"/>
  <c r="E294"/>
  <c r="E283"/>
  <c r="K74" i="5" l="1"/>
  <c r="L74"/>
  <c r="C4" i="23"/>
  <c r="C7"/>
  <c r="C6"/>
  <c r="L98" i="5"/>
  <c r="C10" i="23"/>
  <c r="C8"/>
  <c r="C11"/>
  <c r="K98" i="5"/>
  <c r="C5" i="23"/>
  <c r="C9"/>
  <c r="I72" i="5"/>
  <c r="F72"/>
  <c r="J72"/>
  <c r="G72"/>
  <c r="K72"/>
  <c r="H72"/>
  <c r="L72"/>
  <c r="I73"/>
  <c r="F73"/>
  <c r="J73"/>
  <c r="G73"/>
  <c r="K73"/>
  <c r="H73"/>
  <c r="L73"/>
  <c r="I74"/>
  <c r="F74"/>
  <c r="J74"/>
  <c r="G74"/>
  <c r="H74"/>
  <c r="J98"/>
  <c r="F97"/>
  <c r="J97"/>
  <c r="G97"/>
  <c r="K97"/>
  <c r="H97"/>
  <c r="L97"/>
  <c r="I97"/>
  <c r="I98"/>
  <c r="H98"/>
  <c r="G98"/>
  <c r="F98"/>
  <c r="E98"/>
  <c r="E74"/>
  <c r="E73"/>
  <c r="E97"/>
  <c r="E72"/>
  <c r="D62"/>
  <c r="D58"/>
  <c r="D57"/>
  <c r="D54"/>
  <c r="D43"/>
  <c r="C57"/>
  <c r="B57"/>
  <c r="C62"/>
  <c r="C58"/>
  <c r="C54"/>
  <c r="C43"/>
  <c r="B62"/>
  <c r="B58"/>
  <c r="B54"/>
  <c r="B43"/>
  <c r="E109" i="1"/>
  <c r="D41" i="5"/>
  <c r="D40"/>
  <c r="D39"/>
  <c r="D38"/>
  <c r="D37"/>
  <c r="D36"/>
  <c r="D35"/>
  <c r="D34"/>
  <c r="D33"/>
  <c r="D31"/>
  <c r="D30"/>
  <c r="D29"/>
  <c r="D28"/>
  <c r="D27"/>
  <c r="D26"/>
  <c r="C41"/>
  <c r="C40"/>
  <c r="C39"/>
  <c r="C38"/>
  <c r="C37"/>
  <c r="C36"/>
  <c r="C35"/>
  <c r="C34"/>
  <c r="C33"/>
  <c r="C31"/>
  <c r="C30"/>
  <c r="C29"/>
  <c r="C28"/>
  <c r="C27"/>
  <c r="C26"/>
  <c r="B41"/>
  <c r="B40"/>
  <c r="B39"/>
  <c r="B38"/>
  <c r="B37"/>
  <c r="B36"/>
  <c r="B35"/>
  <c r="B34"/>
  <c r="B33"/>
  <c r="B31"/>
  <c r="B30"/>
  <c r="B29"/>
  <c r="B28"/>
  <c r="B27"/>
  <c r="B26"/>
  <c r="D23"/>
  <c r="D21"/>
  <c r="D20"/>
  <c r="C23"/>
  <c r="C21"/>
  <c r="C20"/>
  <c r="B23"/>
  <c r="B21"/>
  <c r="B20"/>
  <c r="E35" i="1"/>
  <c r="L20" i="5" l="1"/>
  <c r="K20"/>
  <c r="L23"/>
  <c r="K23"/>
  <c r="L27"/>
  <c r="K27"/>
  <c r="L29"/>
  <c r="K29"/>
  <c r="L36"/>
  <c r="K36"/>
  <c r="K40"/>
  <c r="L40"/>
  <c r="K58"/>
  <c r="L58"/>
  <c r="L21"/>
  <c r="K21"/>
  <c r="L26"/>
  <c r="K26"/>
  <c r="K30"/>
  <c r="L30"/>
  <c r="L35"/>
  <c r="K35"/>
  <c r="K37"/>
  <c r="L37"/>
  <c r="L39"/>
  <c r="K39"/>
  <c r="L41"/>
  <c r="K41"/>
  <c r="K57"/>
  <c r="L57"/>
  <c r="K62"/>
  <c r="L62"/>
  <c r="H76"/>
  <c r="C6" i="21"/>
  <c r="K76" i="5"/>
  <c r="C5" i="21"/>
  <c r="L71" i="5"/>
  <c r="C11" i="19"/>
  <c r="C5"/>
  <c r="G76" i="5"/>
  <c r="C10" i="21"/>
  <c r="C7" i="19"/>
  <c r="K71" i="5"/>
  <c r="C10" i="19"/>
  <c r="E76" i="5"/>
  <c r="C8" i="21"/>
  <c r="J76" i="5"/>
  <c r="C7" i="21"/>
  <c r="C6" i="19"/>
  <c r="C8"/>
  <c r="C4"/>
  <c r="I76" i="5"/>
  <c r="C4" i="21"/>
  <c r="L76" i="5"/>
  <c r="C11" i="21"/>
  <c r="F76" i="5"/>
  <c r="C9" i="21"/>
  <c r="C9" i="19"/>
  <c r="F28" i="5"/>
  <c r="J28"/>
  <c r="G28"/>
  <c r="K28"/>
  <c r="H28"/>
  <c r="L28"/>
  <c r="I28"/>
  <c r="I33"/>
  <c r="F33"/>
  <c r="J33"/>
  <c r="G33"/>
  <c r="K33"/>
  <c r="H33"/>
  <c r="L33"/>
  <c r="H37"/>
  <c r="I37"/>
  <c r="F37"/>
  <c r="J37"/>
  <c r="G37"/>
  <c r="H41"/>
  <c r="I41"/>
  <c r="F41"/>
  <c r="J41"/>
  <c r="G41"/>
  <c r="H57"/>
  <c r="I57"/>
  <c r="F57"/>
  <c r="J57"/>
  <c r="G57"/>
  <c r="F29"/>
  <c r="J29"/>
  <c r="G29"/>
  <c r="H29"/>
  <c r="I29"/>
  <c r="H38"/>
  <c r="L38"/>
  <c r="I38"/>
  <c r="F38"/>
  <c r="J38"/>
  <c r="G38"/>
  <c r="K38"/>
  <c r="H58"/>
  <c r="I58"/>
  <c r="F58"/>
  <c r="J58"/>
  <c r="G58"/>
  <c r="F20"/>
  <c r="J20"/>
  <c r="G20"/>
  <c r="H20"/>
  <c r="I20"/>
  <c r="F26"/>
  <c r="G26"/>
  <c r="H26"/>
  <c r="I26"/>
  <c r="F30"/>
  <c r="J30"/>
  <c r="G30"/>
  <c r="I30"/>
  <c r="H30"/>
  <c r="H35"/>
  <c r="I35"/>
  <c r="F35"/>
  <c r="J35"/>
  <c r="G35"/>
  <c r="H39"/>
  <c r="I39"/>
  <c r="F39"/>
  <c r="J39"/>
  <c r="G39"/>
  <c r="H43"/>
  <c r="L43"/>
  <c r="I43"/>
  <c r="F43"/>
  <c r="J43"/>
  <c r="G43"/>
  <c r="K43"/>
  <c r="H62"/>
  <c r="I62"/>
  <c r="F62"/>
  <c r="J62"/>
  <c r="G62"/>
  <c r="J71"/>
  <c r="I34"/>
  <c r="F34"/>
  <c r="J34"/>
  <c r="G34"/>
  <c r="K34"/>
  <c r="H34"/>
  <c r="L34"/>
  <c r="F21"/>
  <c r="J21"/>
  <c r="G21"/>
  <c r="H21"/>
  <c r="I21"/>
  <c r="F23"/>
  <c r="J23"/>
  <c r="G23"/>
  <c r="I23"/>
  <c r="H23"/>
  <c r="F27"/>
  <c r="J27"/>
  <c r="G27"/>
  <c r="H27"/>
  <c r="I27"/>
  <c r="F31"/>
  <c r="J31"/>
  <c r="G31"/>
  <c r="K31"/>
  <c r="I31"/>
  <c r="L31"/>
  <c r="H31"/>
  <c r="H36"/>
  <c r="I36"/>
  <c r="F36"/>
  <c r="J36"/>
  <c r="G36"/>
  <c r="H40"/>
  <c r="I40"/>
  <c r="F40"/>
  <c r="J40"/>
  <c r="G40"/>
  <c r="F54"/>
  <c r="J54"/>
  <c r="G54"/>
  <c r="K54"/>
  <c r="I54"/>
  <c r="L54"/>
  <c r="H54"/>
  <c r="H71"/>
  <c r="G71"/>
  <c r="F71"/>
  <c r="I71"/>
  <c r="E71"/>
  <c r="E36"/>
  <c r="E40"/>
  <c r="E21"/>
  <c r="E27"/>
  <c r="E35"/>
  <c r="E39"/>
  <c r="E58"/>
  <c r="E62"/>
  <c r="E23"/>
  <c r="E29"/>
  <c r="E33"/>
  <c r="E37"/>
  <c r="E41"/>
  <c r="E20"/>
  <c r="E26"/>
  <c r="E30"/>
  <c r="E57"/>
  <c r="E34"/>
  <c r="E38"/>
  <c r="E31"/>
  <c r="E54"/>
  <c r="E28"/>
  <c r="E43"/>
  <c r="D10"/>
  <c r="C17"/>
  <c r="C14"/>
  <c r="C13"/>
  <c r="C12"/>
  <c r="C11"/>
  <c r="C10"/>
  <c r="C9"/>
  <c r="B17"/>
  <c r="B14"/>
  <c r="B13"/>
  <c r="B12"/>
  <c r="B11"/>
  <c r="B10"/>
  <c r="B9"/>
  <c r="C4" i="13" l="1"/>
  <c r="K19" i="5"/>
  <c r="L10"/>
  <c r="K10"/>
  <c r="L19"/>
  <c r="C11" i="13"/>
  <c r="C6" i="17"/>
  <c r="C5" i="15"/>
  <c r="E19" i="5"/>
  <c r="C6" i="13"/>
  <c r="C9" i="17"/>
  <c r="C11" i="15"/>
  <c r="C9" i="13"/>
  <c r="C4" i="17"/>
  <c r="C8" i="15"/>
  <c r="C8" i="13"/>
  <c r="C6" i="15"/>
  <c r="C10" i="17"/>
  <c r="C7"/>
  <c r="C11"/>
  <c r="C4" i="15"/>
  <c r="C10" i="13"/>
  <c r="C7" i="15"/>
  <c r="C8" i="17"/>
  <c r="C5"/>
  <c r="C9" i="15"/>
  <c r="C5" i="13"/>
  <c r="C7"/>
  <c r="C10" i="15"/>
  <c r="K42" i="5"/>
  <c r="J42"/>
  <c r="L42"/>
  <c r="F25"/>
  <c r="J19"/>
  <c r="G42"/>
  <c r="F42"/>
  <c r="I42"/>
  <c r="H42"/>
  <c r="I25"/>
  <c r="I19"/>
  <c r="F19"/>
  <c r="J25"/>
  <c r="H19"/>
  <c r="H25"/>
  <c r="L25"/>
  <c r="K25"/>
  <c r="F10"/>
  <c r="J10"/>
  <c r="G10"/>
  <c r="H10"/>
  <c r="I10"/>
  <c r="G25"/>
  <c r="G19"/>
  <c r="E42"/>
  <c r="E25"/>
  <c r="E10"/>
  <c r="K6" l="1"/>
  <c r="K5" s="1"/>
  <c r="C4" i="7"/>
  <c r="C5"/>
  <c r="L6" i="5"/>
  <c r="L5" s="1"/>
  <c r="I6"/>
  <c r="I5" s="1"/>
  <c r="C10" i="7"/>
  <c r="F6" i="5"/>
  <c r="F5" s="1"/>
  <c r="C7" i="7"/>
  <c r="H6" i="5"/>
  <c r="H5" s="1"/>
  <c r="C6" i="7"/>
  <c r="G6" i="5"/>
  <c r="G5" s="1"/>
  <c r="C9" i="7"/>
  <c r="E6" i="5"/>
  <c r="E5" s="1"/>
  <c r="C11" i="7"/>
  <c r="J6" i="5"/>
  <c r="J5" s="1"/>
  <c r="C8" i="7"/>
  <c r="E364" i="1"/>
  <c r="B120" i="2" l="1"/>
  <c r="B119"/>
  <c r="B118"/>
  <c r="B117"/>
  <c r="B116"/>
  <c r="B115"/>
  <c r="B114"/>
  <c r="B113"/>
  <c r="B112"/>
  <c r="B111"/>
  <c r="B110"/>
  <c r="B109"/>
  <c r="B108"/>
  <c r="B107"/>
  <c r="B106"/>
  <c r="B105"/>
  <c r="B104"/>
  <c r="B103"/>
  <c r="B99"/>
  <c r="B98"/>
  <c r="B97"/>
  <c r="B94"/>
  <c r="B93"/>
  <c r="B86"/>
  <c r="B84"/>
  <c r="B83"/>
  <c r="B82"/>
  <c r="B81"/>
  <c r="B80"/>
  <c r="B79"/>
  <c r="B77"/>
  <c r="B76"/>
  <c r="B75"/>
  <c r="B74"/>
  <c r="B73"/>
  <c r="B72"/>
  <c r="B71"/>
  <c r="B70"/>
  <c r="B69"/>
  <c r="B68"/>
  <c r="B67"/>
  <c r="B66"/>
  <c r="B65"/>
  <c r="B64"/>
  <c r="B63"/>
  <c r="B62"/>
  <c r="B61"/>
  <c r="B60"/>
  <c r="B59"/>
  <c r="B58"/>
  <c r="B56"/>
  <c r="B55"/>
  <c r="B54"/>
  <c r="B53"/>
  <c r="B52"/>
  <c r="B51"/>
  <c r="B50"/>
  <c r="B49"/>
  <c r="B48"/>
  <c r="B47"/>
  <c r="B46"/>
  <c r="B45"/>
  <c r="B44"/>
  <c r="B43"/>
  <c r="B42"/>
  <c r="B41"/>
  <c r="B40"/>
  <c r="B39"/>
  <c r="B38"/>
  <c r="B37"/>
  <c r="B36"/>
  <c r="B35"/>
  <c r="B34"/>
  <c r="B33"/>
  <c r="B31"/>
  <c r="B30"/>
  <c r="B29"/>
  <c r="B28"/>
  <c r="B27"/>
  <c r="B26"/>
  <c r="B25"/>
  <c r="B24"/>
  <c r="B23" l="1"/>
  <c r="B22"/>
  <c r="B21"/>
  <c r="B20"/>
  <c r="B19"/>
  <c r="B18"/>
  <c r="B17"/>
  <c r="B16"/>
  <c r="B15"/>
  <c r="B14"/>
  <c r="B10"/>
  <c r="B9"/>
  <c r="B8"/>
  <c r="B6"/>
  <c r="D5" i="1" l="1"/>
  <c r="B3" i="7" l="1"/>
  <c r="A3"/>
</calcChain>
</file>

<file path=xl/sharedStrings.xml><?xml version="1.0" encoding="utf-8"?>
<sst xmlns="http://schemas.openxmlformats.org/spreadsheetml/2006/main" count="2338" uniqueCount="774">
  <si>
    <t>№ п/п</t>
  </si>
  <si>
    <t>Наименование</t>
  </si>
  <si>
    <t>Источник</t>
  </si>
  <si>
    <t>-</t>
  </si>
  <si>
    <t>2</t>
  </si>
  <si>
    <t>3</t>
  </si>
  <si>
    <t>4</t>
  </si>
  <si>
    <t>6</t>
  </si>
  <si>
    <t>7</t>
  </si>
  <si>
    <t>9</t>
  </si>
  <si>
    <t>Код</t>
  </si>
  <si>
    <t>ИД1</t>
  </si>
  <si>
    <t>ИД2</t>
  </si>
  <si>
    <t>ИД3</t>
  </si>
  <si>
    <t>ИД5</t>
  </si>
  <si>
    <t>ИД4</t>
  </si>
  <si>
    <t>ИД6</t>
  </si>
  <si>
    <t>ИД7</t>
  </si>
  <si>
    <t>Наименование учреждения</t>
  </si>
  <si>
    <t>Сводная оценка</t>
  </si>
  <si>
    <t>Индекс</t>
  </si>
  <si>
    <t>К1</t>
  </si>
  <si>
    <t>Методика оценки качества работы дошкольных образовательных учреждений Чеченской Республики</t>
  </si>
  <si>
    <t>Свод исходных данных от дошкольных образовательных учреждений</t>
  </si>
  <si>
    <t>Наименование критерия</t>
  </si>
  <si>
    <t>Вес критерия</t>
  </si>
  <si>
    <t>К2</t>
  </si>
  <si>
    <t>Наименование переменной</t>
  </si>
  <si>
    <t>Статформа 85-к (Раздел 2.8)</t>
  </si>
  <si>
    <t>Статформа 85-к (Раздел 2.1)</t>
  </si>
  <si>
    <t>Группа критериев 1. Качество образовательного процесса</t>
  </si>
  <si>
    <t>МБДОУ «Детский сад № 1 «Ласточка» г. Аргун»</t>
  </si>
  <si>
    <t>МБДОУ «Детский сад № 2 «Солнышко» г. Аргун»</t>
  </si>
  <si>
    <t>МБДОУ «Детский сад № 3 «Звездочка» г. Аргун»</t>
  </si>
  <si>
    <t>МБДОУ «Детский сад № 4 «Радуга» г. Аргун»</t>
  </si>
  <si>
    <t>МБДОУ «Детский сад № 5 «Светлячок» г. Аргун»</t>
  </si>
  <si>
    <t>МБДОУ «Детский сад № 6 «Лунтик» г. Аргун»</t>
  </si>
  <si>
    <t>МБДОУ «Детский сад № 7 «Чебурашка» г. Аргун»</t>
  </si>
  <si>
    <t>МБДОУ «Детский сад № 8 «Сказка» г. Аргун»</t>
  </si>
  <si>
    <t>МБДОУ «Д/с № 1 «Ласточка»</t>
  </si>
  <si>
    <t>МБДОУ «Д/с № 2 «Солнышко»</t>
  </si>
  <si>
    <t>МБДОУ «Д/с № 3 «Звездочка»</t>
  </si>
  <si>
    <t>МБДОУ «Д/с № 4 «Радуга»</t>
  </si>
  <si>
    <t>МБДОУ «Д/с № 5 «Светлячок»</t>
  </si>
  <si>
    <t>МБДОУ «Д/с № 6 «Лунтик»</t>
  </si>
  <si>
    <t>МБДОУ «Д/с № 7 «Чебурашка»</t>
  </si>
  <si>
    <t>МБДОУ «Д/с № 8 «Сказка»</t>
  </si>
  <si>
    <t>Полное наименование</t>
  </si>
  <si>
    <t>Сокращенное наименование</t>
  </si>
  <si>
    <t>1</t>
  </si>
  <si>
    <t>Балл</t>
  </si>
  <si>
    <t>Формула расчета</t>
  </si>
  <si>
    <t>Условие получения балла</t>
  </si>
  <si>
    <t>Вес</t>
  </si>
  <si>
    <t>К1.1.</t>
  </si>
  <si>
    <t>Исходные данные</t>
  </si>
  <si>
    <t>от</t>
  </si>
  <si>
    <t>до</t>
  </si>
  <si>
    <t>К1.2.</t>
  </si>
  <si>
    <t>Акт проверки готовности ДОО к 2014-2015 учебному году / акты проверок контрольно-надзорных органов</t>
  </si>
  <si>
    <t>Статформа 85-к (Раздел 3.1)</t>
  </si>
  <si>
    <t xml:space="preserve">от </t>
  </si>
  <si>
    <t>направлений</t>
  </si>
  <si>
    <t>Школа</t>
  </si>
  <si>
    <t>Библиотека, дом культуры, музей</t>
  </si>
  <si>
    <t>Спортивная школа, бассейн, стадион</t>
  </si>
  <si>
    <t>Учреждение дополнительного образования детей, музыкальная школа</t>
  </si>
  <si>
    <t>Наличие специализированных методик работы с разновозрастными группами (зафиксированных в образовательной программе ДОО)</t>
  </si>
  <si>
    <t>физическое развитие</t>
  </si>
  <si>
    <t>художественно-эстетическое развитие</t>
  </si>
  <si>
    <t>речевое развитие</t>
  </si>
  <si>
    <t>познавательное развитие</t>
  </si>
  <si>
    <t>социально-коммуникативное развитие</t>
  </si>
  <si>
    <t>8</t>
  </si>
  <si>
    <t>10</t>
  </si>
  <si>
    <t>11</t>
  </si>
  <si>
    <t>12</t>
  </si>
  <si>
    <t>13</t>
  </si>
  <si>
    <t>14</t>
  </si>
  <si>
    <t>15</t>
  </si>
  <si>
    <t>17</t>
  </si>
  <si>
    <t>18</t>
  </si>
  <si>
    <t>19</t>
  </si>
  <si>
    <t>20</t>
  </si>
  <si>
    <t>21</t>
  </si>
  <si>
    <t>22</t>
  </si>
  <si>
    <t>ИД8</t>
  </si>
  <si>
    <t>ИД9</t>
  </si>
  <si>
    <t>ИД10</t>
  </si>
  <si>
    <t>ИД11</t>
  </si>
  <si>
    <t>ИД12</t>
  </si>
  <si>
    <t>ИД13</t>
  </si>
  <si>
    <t>ИД14</t>
  </si>
  <si>
    <t>ИД15</t>
  </si>
  <si>
    <t>ИД16</t>
  </si>
  <si>
    <t>ИД17</t>
  </si>
  <si>
    <t>ИД18</t>
  </si>
  <si>
    <t>ИД19</t>
  </si>
  <si>
    <t>ИД20</t>
  </si>
  <si>
    <t>23</t>
  </si>
  <si>
    <t>24</t>
  </si>
  <si>
    <t>ИД21</t>
  </si>
  <si>
    <t>25</t>
  </si>
  <si>
    <t>ИД22</t>
  </si>
  <si>
    <t>Группа критериев 2. Качество услуг по присмотру и уходу за детьми (содержание детей, обеспечение питанием и т.п.)</t>
  </si>
  <si>
    <t>К3</t>
  </si>
  <si>
    <t>Группа критериев 3. Обеспеченность кадровыми ресурсами (преподавательский состав, административно-управленческий состав, вспомогательный персонал и т.п.)</t>
  </si>
  <si>
    <t>К4</t>
  </si>
  <si>
    <t>К5</t>
  </si>
  <si>
    <t>К6</t>
  </si>
  <si>
    <t>К7</t>
  </si>
  <si>
    <t>Группа критериев 5. Обеспеченность финансовыми ресурсами</t>
  </si>
  <si>
    <t>Группа критериев 6. Качество информирования</t>
  </si>
  <si>
    <t>Группа критериев 7. Качество управления учреждением</t>
  </si>
  <si>
    <t>художественной направленности</t>
  </si>
  <si>
    <t>физкультурно-спортивной направленности</t>
  </si>
  <si>
    <t>технической направленности</t>
  </si>
  <si>
    <t>туристско-краеведческой направленности</t>
  </si>
  <si>
    <t>социально-педагогической направленности</t>
  </si>
  <si>
    <t>естественнонаучной направленности</t>
  </si>
  <si>
    <t>ИД23</t>
  </si>
  <si>
    <t>ИД24</t>
  </si>
  <si>
    <t>ИД25</t>
  </si>
  <si>
    <t>Статформа 85-к (Раздел 2.3)</t>
  </si>
  <si>
    <t>26</t>
  </si>
  <si>
    <t>ИД26</t>
  </si>
  <si>
    <t>Статформа 85-к (Раздел 2.5)</t>
  </si>
  <si>
    <t>Ведение индивидуальных карт психофизического здоровья детей психологом и медицинскими работниками</t>
  </si>
  <si>
    <t>Оценка состояние пищеблока, указанная в Акте проверки готовности ДОО к 2014-2015 учебному году</t>
  </si>
  <si>
    <t>27</t>
  </si>
  <si>
    <t>ИД27</t>
  </si>
  <si>
    <t>28</t>
  </si>
  <si>
    <t>ИД28</t>
  </si>
  <si>
    <t>29</t>
  </si>
  <si>
    <t>ИД29</t>
  </si>
  <si>
    <t>30</t>
  </si>
  <si>
    <t>ИД30</t>
  </si>
  <si>
    <t>ИД31</t>
  </si>
  <si>
    <t>32</t>
  </si>
  <si>
    <t>ИД32</t>
  </si>
  <si>
    <t>33</t>
  </si>
  <si>
    <t>ИД33</t>
  </si>
  <si>
    <t>34</t>
  </si>
  <si>
    <t>ИД34</t>
  </si>
  <si>
    <t>35</t>
  </si>
  <si>
    <t>ИД35</t>
  </si>
  <si>
    <t>36</t>
  </si>
  <si>
    <t>ИД36</t>
  </si>
  <si>
    <t>37</t>
  </si>
  <si>
    <t>ИД37</t>
  </si>
  <si>
    <t>38</t>
  </si>
  <si>
    <t>ИД38</t>
  </si>
  <si>
    <t>39</t>
  </si>
  <si>
    <t>ИД39</t>
  </si>
  <si>
    <t>40</t>
  </si>
  <si>
    <t>ИД40</t>
  </si>
  <si>
    <t>41</t>
  </si>
  <si>
    <t>ИД41</t>
  </si>
  <si>
    <t>42</t>
  </si>
  <si>
    <t>ИД42</t>
  </si>
  <si>
    <t>43</t>
  </si>
  <si>
    <t>ИД43</t>
  </si>
  <si>
    <t>44</t>
  </si>
  <si>
    <t>ИД44</t>
  </si>
  <si>
    <t>Статформа 85-к (Раздел 3.3)</t>
  </si>
  <si>
    <t>Годовой отчет о деятельности ДОО/ведомственная отчетность</t>
  </si>
  <si>
    <t>Ведомственная отчетность</t>
  </si>
  <si>
    <t>Информация ДОО</t>
  </si>
  <si>
    <t>Необходимость проведения в здании ДОО капитального ремонта</t>
  </si>
  <si>
    <t xml:space="preserve"> Наличие тревожной кнопки или другой охранной сигнализации</t>
  </si>
  <si>
    <t>Наличие работающей пожарной сигнализации</t>
  </si>
  <si>
    <t>Наличие противопожарного оборудования</t>
  </si>
  <si>
    <t>Наличие системы видеонаблюдения</t>
  </si>
  <si>
    <t>Количество персональных компьютеров, доступных для использования детьми</t>
  </si>
  <si>
    <t>Наличие специального оборудованного кабинета педагога-психолога</t>
  </si>
  <si>
    <t>Наличие специального оборудованного кабинета учителя-логопеда</t>
  </si>
  <si>
    <t>нет</t>
  </si>
  <si>
    <t>47</t>
  </si>
  <si>
    <t>48</t>
  </si>
  <si>
    <t>49</t>
  </si>
  <si>
    <t>50</t>
  </si>
  <si>
    <t>51</t>
  </si>
  <si>
    <t>52</t>
  </si>
  <si>
    <t>53</t>
  </si>
  <si>
    <t>54</t>
  </si>
  <si>
    <t>55</t>
  </si>
  <si>
    <t>56</t>
  </si>
  <si>
    <t>57</t>
  </si>
  <si>
    <t>58</t>
  </si>
  <si>
    <t>59</t>
  </si>
  <si>
    <t>60</t>
  </si>
  <si>
    <t>61</t>
  </si>
  <si>
    <t>62</t>
  </si>
  <si>
    <t>63</t>
  </si>
  <si>
    <t>64</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</si>
  <si>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</si>
  <si>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</si>
  <si>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</si>
  <si>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</si>
  <si>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</si>
  <si>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</si>
  <si>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</si>
  <si>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</si>
  <si>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</si>
  <si>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</si>
  <si>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</si>
  <si>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</si>
  <si>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</si>
  <si>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</si>
  <si>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</si>
  <si>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</si>
  <si>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</si>
  <si>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</si>
  <si>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</si>
  <si>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</si>
  <si>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</si>
  <si>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</si>
  <si>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</si>
  <si>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</si>
  <si>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</si>
  <si>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</si>
  <si>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</si>
  <si>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</si>
  <si>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</si>
  <si>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</si>
  <si>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</si>
  <si>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</si>
  <si>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</si>
  <si>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</si>
  <si>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</si>
  <si>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</si>
  <si>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</si>
  <si>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Среднемесячная заработная плата педагогических работников ДОО</t>
  </si>
  <si>
    <t>Среднемесячная заработная плата в сфере дошкольного образования в Чеченской Республике</t>
  </si>
  <si>
    <t>Средний размер родительской платы за услуги ДОО в Чеченской Республике</t>
  </si>
  <si>
    <t>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t>
  </si>
  <si>
    <t>Годовой отчет о деятельности ДОО</t>
  </si>
  <si>
    <t>Количество воспитанников, ставших победителями муниципальных, региональных, всероссийских или международных массовых мероприятий в отчетном году</t>
  </si>
  <si>
    <t>Количество предписаний надзорных органов (по вопросам образования) в отчетном году</t>
  </si>
  <si>
    <t>Количество проведенных в ДОО конкурсов, выставок, открытых уроков, демонстрирующих достижения воспитанников, в отчетном году</t>
  </si>
  <si>
    <t>Наличие бесплатного дополнительного образования в ДОО в отчетном году</t>
  </si>
  <si>
    <t>Количество воспитанников в отчетном году</t>
  </si>
  <si>
    <t>Количество познавательных мероприятий, реализованных ДОО совместно с родителями воспитанников, в отчетном году</t>
  </si>
  <si>
    <r>
      <rPr>
        <sz val="11"/>
        <rFont val="Times New Roman"/>
        <family val="1"/>
        <charset val="204"/>
      </rPr>
      <t xml:space="preserve">Количество </t>
    </r>
    <r>
      <rPr>
        <sz val="11"/>
        <color theme="1"/>
        <rFont val="Times New Roman"/>
        <family val="1"/>
        <charset val="204"/>
      </rPr>
      <t>познавательных мероприятий, реализованных ДОО совместно с привлеченными партнерскими организациями (сетевая форма реализации образовательных программ), в отчетном году</t>
    </r>
  </si>
  <si>
    <t>Лекотека</t>
  </si>
  <si>
    <t>Центр игровой поддержки ребёнка</t>
  </si>
  <si>
    <t>Адаптационная группа</t>
  </si>
  <si>
    <t>Группа развития</t>
  </si>
  <si>
    <t>Будущий первоклассник</t>
  </si>
  <si>
    <t>Группа детей, для которых русский язык не является родным</t>
  </si>
  <si>
    <t>Группа детей с  отклонениями  в развитии</t>
  </si>
  <si>
    <t>Особый ребёнок</t>
  </si>
  <si>
    <t>Играя, обучаюсь</t>
  </si>
  <si>
    <t>Группы вечернего пребывания, выходного и праздничного дня</t>
  </si>
  <si>
    <t>Юный олимпиец</t>
  </si>
  <si>
    <t>Учусь плавать</t>
  </si>
  <si>
    <t>Семейный детский сад</t>
  </si>
  <si>
    <t>Использование в ДОО вариативных форм дошкольного образования в отчетном году</t>
  </si>
  <si>
    <t>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t>
  </si>
  <si>
    <t>Количество разновозрастных групп в ДОО в отчетном году</t>
  </si>
  <si>
    <t>Количество несчастных случаев, отравлений, травм, полученных воспитанниками во время пребывания в ДОО в отчётном году</t>
  </si>
  <si>
    <t xml:space="preserve">Количество дней, пропущенных воспитанниками по болезни, в отчётном году
</t>
  </si>
  <si>
    <t>Количество предписаний надзорных органов (в отношении присмотра и ухода) в отчётном году</t>
  </si>
  <si>
    <t>Наличие сторожа (охранника) в дневное время</t>
  </si>
  <si>
    <t>Количество воспитанников, прошедших диспансеризацию в отчётном году</t>
  </si>
  <si>
    <t>Количество педагогических работников ДОО в отчётном году</t>
  </si>
  <si>
    <t>Количество педагогических работников ДОО, педагогический стаж которых составляет до 5 лет, в отчётном году</t>
  </si>
  <si>
    <t>Количество педагогических работников ДОО, педагогический стаж которых составляет более 30 лет, в отчётном году</t>
  </si>
  <si>
    <t>Количество педагогических работников ДОО, имеющих высшее образование педагогической направленности, в отчётном году</t>
  </si>
  <si>
    <t>Количество педагогических работников ДОО, которым по результатам аттестации были присвоены высшая и первая квалификационные категории</t>
  </si>
  <si>
    <t>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t>
  </si>
  <si>
    <t>Количество педагогических работников, прошедших повышение квалификации по применению в образовательном процессе ФГОСов, по состоянию на отчётный год</t>
  </si>
  <si>
    <t>Количество педагогических работников, имеющих награды и поощрения, почетные звания, ведомственные знаки отличия</t>
  </si>
  <si>
    <t>Количество открытых вакансий педагогических работников в ДОО</t>
  </si>
  <si>
    <t>Количество ставок педагогических работников в ДОО согласно штатному расписанию</t>
  </si>
  <si>
    <t>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t>
  </si>
  <si>
    <t>Количество педагогических работников ДОО, уволившихся в отчётном году по собственному желанию (за исключением лиц пенсионного возраста)</t>
  </si>
  <si>
    <t>Количество воспитателей ДОО, работающих в группах с детьми в возрасте до 1 года, по состоянию на отчётный год</t>
  </si>
  <si>
    <t>Количество воспитателей ДОО, работающих в группах с детьми в возрасте от 1 года до 3 лет, по состоянию на отчётный год</t>
  </si>
  <si>
    <t>Количество педагогов-психологов в ДОО в отчётном году</t>
  </si>
  <si>
    <t>Расчётное количество педагогов-психологов по нормативам для воспитанников в возрасте до 1 года</t>
  </si>
  <si>
    <t>Расчётное количество педагогов-психологов по нормативам для воспитанников в возрасте от 1 года до 3 лет</t>
  </si>
  <si>
    <t>Расчётное количество педагогов-психологов по нормативам для воспитанников в возрасте от от 3 лет</t>
  </si>
  <si>
    <t>Количество воспитателей ДОО, работающих в группах с воспитанниками в возрасте от 3 лет, по состоянию на отчётный год</t>
  </si>
  <si>
    <t>Количество воспитанников в возрасте до 1 года в отчётном году</t>
  </si>
  <si>
    <t>Количество воспитанников в возрасте от 1 года до 3 лет в отчётном году</t>
  </si>
  <si>
    <t>Количество воспитанников в возрасте от 3 лет в отчётном году</t>
  </si>
  <si>
    <t>Количество помощников воспитателей ДОО, работающих в группах с воспитанниками в возрасте до 1 года, по состоянию на отчётный год</t>
  </si>
  <si>
    <t>Количество помощников воспитателей ДОО, работающих в группах с воспитанниками в возрасте от 1 года до 3 лет, по состоянию на отчётный год</t>
  </si>
  <si>
    <t>Количество помощников воспитателей ДОО, работающих в группах с воспитанниками в возрасте от 3 лет, по состоянию на отчётный год</t>
  </si>
  <si>
    <t>Количество музыкальных руководителей в ДОО в отчетном году</t>
  </si>
  <si>
    <t>Количество инструкторов по физической культуре в ДОО в отчетном году</t>
  </si>
  <si>
    <t>Количество воспитанников ДОО</t>
  </si>
  <si>
    <t>Количество медицинских работников в ДОО в отчетном году</t>
  </si>
  <si>
    <t>Количество сотрудников ДОО</t>
  </si>
  <si>
    <t>для воспитанников в возрасте от 1 года до 3 лет (предельная наполняемость групп - 15 детей)</t>
  </si>
  <si>
    <t>для воспитанников в возрасте до 1 года (предельная наполняемость групп - 10 детей)</t>
  </si>
  <si>
    <t>для воспитанников в возрасте от 3 лет (предельная наполняемость групп - 20 детей)</t>
  </si>
  <si>
    <t>Количество воспитанников, обучающихся в бесплатных кружках, секциях в отчетном году</t>
  </si>
  <si>
    <t>Количество предусмотренных ФГОС ДО парциальных программ по развитию детей, реализуемых в ДОО</t>
  </si>
  <si>
    <t>Состояние здания ДОО</t>
  </si>
  <si>
    <t>Наличие периметрального ограждения территории ДОО, освещение территории</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</si>
  <si>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</si>
  <si>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Количество зарегистрированных жалоб на деятельность ДОО со стороны родителей воспитанников (в отношении присмотра и ухода) в отчётном году</t>
  </si>
  <si>
    <t>Количество воспитателей ДОО в отчётном году</t>
  </si>
  <si>
    <t>Количество помощников воспитателей в ДОО в отчётном году</t>
  </si>
  <si>
    <t>Площадь групповых (игровых) комнат</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</si>
  <si>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t>
  </si>
  <si>
    <t>Наличие оборудованного физкультурного зала</t>
  </si>
  <si>
    <t>Наличие оборудованного музыкального зала</t>
  </si>
  <si>
    <t>Наличие оборудованного крытого бассейна</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</si>
  <si>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t>
  </si>
  <si>
    <t>Количество предписаний надзорных органов (по вопросам материально-технического оснащения ДОО) в отчетном году</t>
  </si>
  <si>
    <t>Оценка обеспеченности ДОО игрушками, указанная в Акте проверки готовности ДОО к 2014-2015 учебному году</t>
  </si>
  <si>
    <t>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t>
  </si>
  <si>
    <t>Средние расходы на обеспечение образовательного процесса на 1 воспитанника</t>
  </si>
  <si>
    <t>Объем платных услуг на 1 воспитанника</t>
  </si>
  <si>
    <t>Средний размер родительской платы за услуги данного ДОО</t>
  </si>
  <si>
    <t>о дате создания ДОО</t>
  </si>
  <si>
    <t>об учредителях ДОО</t>
  </si>
  <si>
    <t>о месте нахождения ДОО</t>
  </si>
  <si>
    <t>о графике работы ДОО</t>
  </si>
  <si>
    <t>контактной информации ДОО (телефона, электронной почты)</t>
  </si>
  <si>
    <t>об органах управления</t>
  </si>
  <si>
    <t>о руководителях органов управления</t>
  </si>
  <si>
    <t>Ссылка на страницу официального сайта ДОО, содержащую сведения о педагогических работниках ДОО</t>
  </si>
  <si>
    <t>Ссылка на официальный сайт ДОО</t>
  </si>
  <si>
    <t>Ссылка на страницу официального сайта ДОО, содержащую отчет о результатах самообследования ДОО, подписанный руководителем ДОО и заверенный печатью</t>
  </si>
  <si>
    <t>Ссылка на страницу официального сайта ДОО, содержащую информацию о материально-технического обеспечении образовательной деятельности в ДОО.</t>
  </si>
  <si>
    <t>образовательную программу ДОО</t>
  </si>
  <si>
    <t>календарный учебный график ДОО</t>
  </si>
  <si>
    <t>методические материалы ДОО</t>
  </si>
  <si>
    <t>Ссылка на страницу официального сайта ДОО, содержащую информацию о предписаниях надзорных органов, отчетов об исполнении таких предписаний.</t>
  </si>
  <si>
    <t>Ссылка на страницу официального сайта ДОО, содержащую электронную форму обратной связи (для отправки жалоб, предложений и пр.)</t>
  </si>
  <si>
    <t>Ссылка на страницу официального сайта ДОО, содержащую ежегодный публичный доклад ДОО</t>
  </si>
  <si>
    <t>Количество бесплатных  кружков и секций в ДОО по разновидностям в отчетном году:</t>
  </si>
  <si>
    <t>буклеты</t>
  </si>
  <si>
    <t>семинары и практикумы</t>
  </si>
  <si>
    <t>тренинги</t>
  </si>
  <si>
    <t>лекторий</t>
  </si>
  <si>
    <t>индивидуальные и групповые консультации</t>
  </si>
  <si>
    <t>совместные обсуждения публичного доклада ДОО</t>
  </si>
  <si>
    <t>дискуссионные площадки по обсуждению развития детского сада</t>
  </si>
  <si>
    <t>другие формы (укажите)</t>
  </si>
  <si>
    <t>Общий объём доходов от оказания дополнительных платных услуг</t>
  </si>
  <si>
    <t>Расходы на средства обучения:</t>
  </si>
  <si>
    <t>Приобретение канцелярских товаров, используемых в образовательном процессе</t>
  </si>
  <si>
    <t>Приобретение игрушек, используемых в образовательном процессе</t>
  </si>
  <si>
    <t>Является ли ДОО экспериментальной площадкой федерального, регионального или муниципального уровня</t>
  </si>
  <si>
    <t>Участие ДОО в конкурсах  федерального, регионального и муниципального уровня</t>
  </si>
  <si>
    <t>Наличие у ДОО призового места или гранта федерального, регионального или муниципального уровня</t>
  </si>
  <si>
    <t>Наличие подписанного руководителем ДОО и заверенного печатью отчета самообследования ДОО</t>
  </si>
  <si>
    <t>Наличие локальных актов ДОО по государственно-общественному  управлению</t>
  </si>
  <si>
    <t>Наличие долгосрочной программы развития ДОО (от 3 до 5 лет)</t>
  </si>
  <si>
    <t>Общий объём расходов ДОО</t>
  </si>
  <si>
    <t>Доля кредиторской задолженности в общей сумме расходов</t>
  </si>
  <si>
    <t>Форма №383</t>
  </si>
  <si>
    <t xml:space="preserve">Общий объём кредиторской задолженности у ДОО </t>
  </si>
  <si>
    <t>федерального</t>
  </si>
  <si>
    <t>регионального</t>
  </si>
  <si>
    <t>муниципального</t>
  </si>
  <si>
    <t>Количество нештатных и аварийных ситуаций техногенного характера, возникших на территории ДОО (пожар, обрушение конструкций и т.п.)</t>
  </si>
  <si>
    <t xml:space="preserve">Наличие системы водоснабжения </t>
  </si>
  <si>
    <t>Наличие канализации</t>
  </si>
  <si>
    <t>Тип здания, в котором располагается ДОО</t>
  </si>
  <si>
    <t>арендованное</t>
  </si>
  <si>
    <t>приспособленное</t>
  </si>
  <si>
    <t>Наличие прогулочной площадки</t>
  </si>
  <si>
    <t>Количество детей, пользующихся услугами бассейна в отчётном году</t>
  </si>
  <si>
    <t>Наличие оборудованного медицинского кабинета</t>
  </si>
  <si>
    <t>Наличие оборудованного процедурного кабинета</t>
  </si>
  <si>
    <t>Наличие оборудованного изолятора</t>
  </si>
  <si>
    <t>Приобретение методической литературы</t>
  </si>
  <si>
    <t>Приобретение игрушек (прогулочный инвентарь)</t>
  </si>
  <si>
    <t>Приобретение спортивного инвентаря (кегли, гантели, обручи)</t>
  </si>
  <si>
    <t>Приобретение учебной литературы для детей</t>
  </si>
  <si>
    <t>Используемые дополнительные формы информирования родителей:</t>
  </si>
  <si>
    <t>Количество сотрудников ДОО, переведенных на эффективный контракт</t>
  </si>
  <si>
    <t>Общий объём просроченной кредиторской задолженности подведомственных</t>
  </si>
  <si>
    <t>типовое</t>
  </si>
  <si>
    <t>хорошая</t>
  </si>
  <si>
    <t>отличная</t>
  </si>
  <si>
    <t>неуд.</t>
  </si>
  <si>
    <t>удв.</t>
  </si>
  <si>
    <t>П1.1.3.=ИД</t>
  </si>
  <si>
    <t>ИД</t>
  </si>
  <si>
    <t>П1.1.5.=ИД</t>
  </si>
  <si>
    <t>К1.3.</t>
  </si>
  <si>
    <t>П1.2=ИД2</t>
  </si>
  <si>
    <t>К1.4.</t>
  </si>
  <si>
    <t>П1.3.=ИД3</t>
  </si>
  <si>
    <t>К1.5</t>
  </si>
  <si>
    <t>П1.4.=(ИД4/ИД5)*100%</t>
  </si>
  <si>
    <t>П1.5=ИД6</t>
  </si>
  <si>
    <t>К1.6</t>
  </si>
  <si>
    <t>П1.6.=ИД7</t>
  </si>
  <si>
    <t>К1.7</t>
  </si>
  <si>
    <t>П1.7=ИД8</t>
  </si>
  <si>
    <t>К1.8</t>
  </si>
  <si>
    <t>К1.9</t>
  </si>
  <si>
    <t>П1.8=ИД9</t>
  </si>
  <si>
    <t>П1.9.=ИД10</t>
  </si>
  <si>
    <t>К1.10</t>
  </si>
  <si>
    <t>П1.10.=ИД12</t>
  </si>
  <si>
    <t>К1.11</t>
  </si>
  <si>
    <t>П1.11.=ИД13</t>
  </si>
  <si>
    <t>К1.12</t>
  </si>
  <si>
    <t>П1.12.=ИД14</t>
  </si>
  <si>
    <t>К2.1.</t>
  </si>
  <si>
    <t>К2.2.</t>
  </si>
  <si>
    <t>П2.1=ИД15/ИД5</t>
  </si>
  <si>
    <t>П1.1=ИД1</t>
  </si>
  <si>
    <t>К2.3.</t>
  </si>
  <si>
    <t>П2.3.=ИД17</t>
  </si>
  <si>
    <t>К2.4.</t>
  </si>
  <si>
    <t>К2.5.</t>
  </si>
  <si>
    <t>П2.5.=ИД19</t>
  </si>
  <si>
    <t>П2.4.=(ИД18/ИД5)*100</t>
  </si>
  <si>
    <t>К3.1.</t>
  </si>
  <si>
    <t>Р1</t>
  </si>
  <si>
    <t>Р2</t>
  </si>
  <si>
    <t>Р3</t>
  </si>
  <si>
    <t>ИД47</t>
  </si>
  <si>
    <t>ИД48</t>
  </si>
  <si>
    <t>ИД49</t>
  </si>
  <si>
    <t>К3.2.</t>
  </si>
  <si>
    <t>К3.3.</t>
  </si>
  <si>
    <t>К3.4.</t>
  </si>
  <si>
    <t>К3.5.</t>
  </si>
  <si>
    <t>К3.6.</t>
  </si>
  <si>
    <t>К3.7.</t>
  </si>
  <si>
    <t>К3.8.</t>
  </si>
  <si>
    <t>К3.9.</t>
  </si>
  <si>
    <t>К3.10.</t>
  </si>
  <si>
    <t>К3.11.</t>
  </si>
  <si>
    <t>К3.12.</t>
  </si>
  <si>
    <t>К3.13.</t>
  </si>
  <si>
    <t>К3.14.</t>
  </si>
  <si>
    <t>К3.15.</t>
  </si>
  <si>
    <t>К3.16.</t>
  </si>
  <si>
    <t>П3.6.=ИД27</t>
  </si>
  <si>
    <t>П3.7.=ИД28</t>
  </si>
  <si>
    <t>П3.8.=(ИД29/ИД30)*100%</t>
  </si>
  <si>
    <t>П3.9.=ИД31</t>
  </si>
  <si>
    <t>П3.12.1.=(ИД34*0,0083)</t>
  </si>
  <si>
    <t>П3.12.2.=(ИД36*0,11)</t>
  </si>
  <si>
    <t>П3.12.3.=(ИД38*0,0042)</t>
  </si>
  <si>
    <t>П3.2.=(ИД22/ИД23)*100%</t>
  </si>
  <si>
    <t>П3.3.=(ИД24/ИД23)*100%</t>
  </si>
  <si>
    <t>П3.4.=(ИД25/ИД23)*100%</t>
  </si>
  <si>
    <t>П3.5.=(ИД26/ИД23)*100%</t>
  </si>
  <si>
    <t>ИД50</t>
  </si>
  <si>
    <t>ИД51</t>
  </si>
  <si>
    <t>ИД52</t>
  </si>
  <si>
    <t>ИД53</t>
  </si>
  <si>
    <t>ИД54</t>
  </si>
  <si>
    <t>ИД55</t>
  </si>
  <si>
    <t>ИД56</t>
  </si>
  <si>
    <t>ИД57</t>
  </si>
  <si>
    <t>ИД58</t>
  </si>
  <si>
    <t>ИД59</t>
  </si>
  <si>
    <t>ИД60</t>
  </si>
  <si>
    <t>ИД61</t>
  </si>
  <si>
    <t>ИД62</t>
  </si>
  <si>
    <t>ИД63</t>
  </si>
  <si>
    <t>ИД64</t>
  </si>
  <si>
    <t>ИД65</t>
  </si>
  <si>
    <t>ИД66</t>
  </si>
  <si>
    <t>ИД67</t>
  </si>
  <si>
    <t>ИД68</t>
  </si>
  <si>
    <t>ИД69</t>
  </si>
  <si>
    <t>ИД70</t>
  </si>
  <si>
    <t>ИД71</t>
  </si>
  <si>
    <t>ИД72</t>
  </si>
  <si>
    <t>ИД73</t>
  </si>
  <si>
    <t>ИД74</t>
  </si>
  <si>
    <t>ИД75</t>
  </si>
  <si>
    <t>ИД76</t>
  </si>
  <si>
    <t>ИД77</t>
  </si>
  <si>
    <t>ИД78</t>
  </si>
  <si>
    <t>ИД79</t>
  </si>
  <si>
    <t>ИД80</t>
  </si>
  <si>
    <t>ИД81</t>
  </si>
  <si>
    <t>ИД82</t>
  </si>
  <si>
    <t>ИД83</t>
  </si>
  <si>
    <t>ИД84</t>
  </si>
  <si>
    <t>ИД85</t>
  </si>
  <si>
    <t>ИД86</t>
  </si>
  <si>
    <t>ИД87</t>
  </si>
  <si>
    <t>ИД88</t>
  </si>
  <si>
    <t>ИД89</t>
  </si>
  <si>
    <t>ИД90</t>
  </si>
  <si>
    <t>ИД91</t>
  </si>
  <si>
    <t>ИД92</t>
  </si>
  <si>
    <t>ИД93</t>
  </si>
  <si>
    <t>ИД94</t>
  </si>
  <si>
    <t>ИД95</t>
  </si>
  <si>
    <t>ИД96</t>
  </si>
  <si>
    <t>ИД97</t>
  </si>
  <si>
    <t>ИД98</t>
  </si>
  <si>
    <t>ИД99</t>
  </si>
  <si>
    <t>ИД100</t>
  </si>
  <si>
    <t>ИД101</t>
  </si>
  <si>
    <t>ИД102</t>
  </si>
  <si>
    <t>К4.1.</t>
  </si>
  <si>
    <t>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t>
  </si>
  <si>
    <t>К4.2.</t>
  </si>
  <si>
    <t>К4.3.</t>
  </si>
  <si>
    <t>К4.4.</t>
  </si>
  <si>
    <t>К4.5.</t>
  </si>
  <si>
    <t>К4.6.</t>
  </si>
  <si>
    <t>К4.7.</t>
  </si>
  <si>
    <t>К4.8.</t>
  </si>
  <si>
    <t>К4.9.</t>
  </si>
  <si>
    <t>К4.10.</t>
  </si>
  <si>
    <t>К4.11.</t>
  </si>
  <si>
    <t>К4.12.</t>
  </si>
  <si>
    <t>К4.13.</t>
  </si>
  <si>
    <t>К4.14.</t>
  </si>
  <si>
    <t>К4.15.</t>
  </si>
  <si>
    <t>К4.16.</t>
  </si>
  <si>
    <t>К4.17.</t>
  </si>
  <si>
    <t>К4.18.</t>
  </si>
  <si>
    <t>К4.19.</t>
  </si>
  <si>
    <t>К4.20.</t>
  </si>
  <si>
    <t>К4.21.</t>
  </si>
  <si>
    <t>К4.22.</t>
  </si>
  <si>
    <t>К4.23.</t>
  </si>
  <si>
    <t>К4.24.</t>
  </si>
  <si>
    <t>К4.25.</t>
  </si>
  <si>
    <t>К4.26.</t>
  </si>
  <si>
    <t>К4.27.</t>
  </si>
  <si>
    <t>К4.28.</t>
  </si>
  <si>
    <t>П4.1.=ИД50</t>
  </si>
  <si>
    <t>П4.2.=ИД51</t>
  </si>
  <si>
    <t>П4.3.=ИД52</t>
  </si>
  <si>
    <t>П4.4.=ИД53</t>
  </si>
  <si>
    <t>П4.5.=ИД54</t>
  </si>
  <si>
    <t>П4.6.=ИД55</t>
  </si>
  <si>
    <t>П4.7.=ИД56</t>
  </si>
  <si>
    <t>П4.8.=ИД57</t>
  </si>
  <si>
    <t>П4.9.=ИД58</t>
  </si>
  <si>
    <t>П4.10.=ИД59</t>
  </si>
  <si>
    <t>П4.11.=ИД60</t>
  </si>
  <si>
    <t>П4.12.=ИД61</t>
  </si>
  <si>
    <t>П4.13.=ИД62</t>
  </si>
  <si>
    <t>П4.14.=ИД63</t>
  </si>
  <si>
    <t>П4.16.=ИД65/ИД5</t>
  </si>
  <si>
    <t>П4.15.=ИД64/ИД5</t>
  </si>
  <si>
    <t>П4.17.=ИД66</t>
  </si>
  <si>
    <t>П4.18.=ИД67</t>
  </si>
  <si>
    <t>П4.19.=ИД68</t>
  </si>
  <si>
    <t>П4.21.=ИД70</t>
  </si>
  <si>
    <t>П4.22.=ИД71</t>
  </si>
  <si>
    <t>П4.23.=ИД72</t>
  </si>
  <si>
    <t>П4.24.=ИД73</t>
  </si>
  <si>
    <t>П4.25.=ИД74</t>
  </si>
  <si>
    <t>П4.26.=ИД75</t>
  </si>
  <si>
    <t>П4.27.=ИД76</t>
  </si>
  <si>
    <t>П4.28.=ИД77</t>
  </si>
  <si>
    <t>К5.1.</t>
  </si>
  <si>
    <t>П5.1.=ИД78/ИД79</t>
  </si>
  <si>
    <t>К5.2.</t>
  </si>
  <si>
    <t>К5.3.</t>
  </si>
  <si>
    <t>К5.4.</t>
  </si>
  <si>
    <t>П5.2.=ИД80/ИД81</t>
  </si>
  <si>
    <t>П5.3.=ИД82/ИД5</t>
  </si>
  <si>
    <t>П5.4.=ИД83/ИД5</t>
  </si>
  <si>
    <t>К6.1.</t>
  </si>
  <si>
    <t>К6.2.</t>
  </si>
  <si>
    <t>К6.3.</t>
  </si>
  <si>
    <t>К6.4.</t>
  </si>
  <si>
    <t>К6.5.</t>
  </si>
  <si>
    <t>К6.6.</t>
  </si>
  <si>
    <t>К6.7.</t>
  </si>
  <si>
    <t>К6.8.</t>
  </si>
  <si>
    <t>К6.9.</t>
  </si>
  <si>
    <t>К6.10.</t>
  </si>
  <si>
    <t>К6.11.</t>
  </si>
  <si>
    <t>П6.1.=ИД84</t>
  </si>
  <si>
    <t>П6.2.=ИД85</t>
  </si>
  <si>
    <t>П6.3.=ИД86</t>
  </si>
  <si>
    <t>П6.4.=ИД87</t>
  </si>
  <si>
    <t>П6.5.=ИД88</t>
  </si>
  <si>
    <t>П6.6.=ИД89</t>
  </si>
  <si>
    <t>П6.7.=ИД90</t>
  </si>
  <si>
    <t>П6.8.=ИД91</t>
  </si>
  <si>
    <t>П6.9.=ИД92</t>
  </si>
  <si>
    <t>П6.10.=ИД93</t>
  </si>
  <si>
    <t>П6.11.=ИД94</t>
  </si>
  <si>
    <t>Ссылка на страницу официального сайта ДОО, содержащую информацию об образовательном процессе и методических материалах:</t>
  </si>
  <si>
    <t>Ссылка на страницу официального сайта ДОО, содержащую информацию о системе управления:</t>
  </si>
  <si>
    <t>Ссылка на страницу официального сайта ДОО, содержащую учредительную и контактную информацию:</t>
  </si>
  <si>
    <t>К7.1.</t>
  </si>
  <si>
    <t>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t>
  </si>
  <si>
    <t xml:space="preserve">Количество предписаний надзорных органов </t>
  </si>
  <si>
    <t xml:space="preserve">Количество зарегистрированных  жалоб на деятельность ДОО со стороны родителей воспитанников </t>
  </si>
  <si>
    <t>К7.2.</t>
  </si>
  <si>
    <t>К7.3.</t>
  </si>
  <si>
    <t>К7.4.</t>
  </si>
  <si>
    <t>К7.5.</t>
  </si>
  <si>
    <t>К7.6.</t>
  </si>
  <si>
    <t>К7.7.</t>
  </si>
  <si>
    <t>К7.8.</t>
  </si>
  <si>
    <t>К7.9.</t>
  </si>
  <si>
    <t>К7.10.</t>
  </si>
  <si>
    <t>К7.11.</t>
  </si>
  <si>
    <t>К7.12.</t>
  </si>
  <si>
    <t>ИД103</t>
  </si>
  <si>
    <t>ИД104</t>
  </si>
  <si>
    <t>ИД105</t>
  </si>
  <si>
    <t>ИД106</t>
  </si>
  <si>
    <t>ИД107</t>
  </si>
  <si>
    <t>П7.1.=ИД95</t>
  </si>
  <si>
    <t>П7.2.=ИД96</t>
  </si>
  <si>
    <t>П7.3.=ИД97</t>
  </si>
  <si>
    <t>П7.4.=ИД98</t>
  </si>
  <si>
    <t>П7.5.=ИД99</t>
  </si>
  <si>
    <t>П7.6.=ИД100</t>
  </si>
  <si>
    <t>ИД108</t>
  </si>
  <si>
    <t>П7.10.=ИД106</t>
  </si>
  <si>
    <t>П7.11.=ИД107</t>
  </si>
  <si>
    <t>П7.12.=ИД108</t>
  </si>
  <si>
    <t>да</t>
  </si>
  <si>
    <t>П7.7.=(ИД101/ИД102)*100</t>
  </si>
  <si>
    <t>П7.8.=(ИД103/ИД104)*100</t>
  </si>
  <si>
    <t>Доля просроченной кредиторской задолженности в общей сумме расходов</t>
  </si>
  <si>
    <t>103</t>
  </si>
  <si>
    <t>104</t>
  </si>
  <si>
    <t>105</t>
  </si>
  <si>
    <t>106</t>
  </si>
  <si>
    <t>107</t>
  </si>
  <si>
    <t>108</t>
  </si>
  <si>
    <t>&lt;</t>
  </si>
  <si>
    <t xml:space="preserve">≥ </t>
  </si>
  <si>
    <t>≥</t>
  </si>
  <si>
    <t>П3.10.=ИД32/(ИД34*0,183 +ИД36*0,122+ИД38*0,095)</t>
  </si>
  <si>
    <t>П1.1.8.1.=ИД33/(ИД34*0,183)</t>
  </si>
  <si>
    <t>П1.1.8.2.=ИД35/(ИД36*0,122)</t>
  </si>
  <si>
    <t>П1.1.8.2.=ИД37/(ИД38*0,095)</t>
  </si>
  <si>
    <t>П3.11.=ИД39/(ИД34*0,165+ИД36*0,11+ИД38*0,0825)</t>
  </si>
  <si>
    <t>П3.11.1=ИД40/(ИД34*0,165)</t>
  </si>
  <si>
    <t>П3.11.2.=ИД41/(ИД36*0,11)</t>
  </si>
  <si>
    <t>П3.11.3.=ИД42/(ИД38*0,0825)</t>
  </si>
  <si>
    <t>П3.15.=ИД48/(ИД38*0,00625)</t>
  </si>
  <si>
    <t>П3.14.=ИД47/(ИД36*0,017+ИД38*0,0125)</t>
  </si>
  <si>
    <t xml:space="preserve">Наличие бесплатного дополнительного образования в ДОО в отчетном году
</t>
  </si>
  <si>
    <t>Количество разновидностей бесплатных кружков и секций в ДОО в отчетном году</t>
  </si>
  <si>
    <t xml:space="preserve">Доля воспитанников, получающих дополнительное образование бесплатно (в общем числе воспитанников) в отчетном году
</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</si>
  <si>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</si>
  <si>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Использование специализированных методик работы с разновозрастными группами (зафиксированных в образовательной программе ДОО)</t>
  </si>
  <si>
    <t>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t>
  </si>
  <si>
    <t>Среднее количество дней, пропущенных одним воспитанником ДОО по болезни, в отчётном году</t>
  </si>
  <si>
    <t>Доля воспитанников, прошедших диспансеризацию в отчётном году</t>
  </si>
  <si>
    <t>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t>
  </si>
  <si>
    <t>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t>
  </si>
  <si>
    <t>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t>
  </si>
  <si>
    <t>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t>
  </si>
  <si>
    <t>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t>
  </si>
  <si>
    <t>Обеспеченность ДОО воспитателями:</t>
  </si>
  <si>
    <t>Обеспеченность ДОО помощниками воспитателей:</t>
  </si>
  <si>
    <t>Обеспеченность ДОО педагогами-психологами</t>
  </si>
  <si>
    <t>Обеспеченность ДОО учителями-логопедами</t>
  </si>
  <si>
    <t>Обеспеченность ДОО музыкальными руководителями</t>
  </si>
  <si>
    <t>Обеспеченность ДОО инструкторами по физкультуре</t>
  </si>
  <si>
    <t>Количество воспитанников в расчете на одного медицинского работника</t>
  </si>
  <si>
    <t>Наличие тревожной кнопки или другой охранной сигнализации</t>
  </si>
  <si>
    <t>Доля детей, пользующихся услугами бассейна</t>
  </si>
  <si>
    <t>Оценка состояния пищеблока, указанная в Акте проверки готовности ДОО к 2014-2015 учебному году</t>
  </si>
  <si>
    <t>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t>
  </si>
  <si>
    <t>Отношение среднего размера родительской платы за услуги ДОО к среднему размеру родительской платы за услуги ДОО в Чеченской Республике</t>
  </si>
  <si>
    <t>Наличие функционирующего официального сайта ДОО в сети Интернет</t>
  </si>
  <si>
    <t>Наличие на официальном сайте ДОО учредительной и контактной информации</t>
  </si>
  <si>
    <t>Наличие  на официальном сайте ДОО сведений о педагогических работниках</t>
  </si>
  <si>
    <t>Наличие на официальном сайте ДОО информации о системе управления ДОО</t>
  </si>
  <si>
    <t>Наличие на официальном сайте отчета о результатах самообследования ДОО</t>
  </si>
  <si>
    <t>Наличие на официальном сайте информации о материально-техническом обеспечении образовательной деятельности в ДОО.</t>
  </si>
  <si>
    <t>Наличие на официальном сайте ДОО данных об образовательной программе и методических материалах.</t>
  </si>
  <si>
    <t>Наличие на официальном сайте информации о предписаниях надзорных органов, отчетов об исполнении таких предписаний.</t>
  </si>
  <si>
    <t>Наличие на официальном сайте ДОО электронной формы обратной связи (для отправки жалоб, предложений и пр.)</t>
  </si>
  <si>
    <t xml:space="preserve">Наличие в открытом доступе ежегодного публичного доклада ДОО </t>
  </si>
  <si>
    <t>Наличие функционирующего в ДОО коллегиального органа управления с участием общественности</t>
  </si>
  <si>
    <t>Наличие системы самообследования ДОО</t>
  </si>
  <si>
    <t>Доля сотрудников ДОО, переведенных на эффективный контракт</t>
  </si>
  <si>
    <t xml:space="preserve">Сводный рейтинг ДОУ </t>
  </si>
  <si>
    <t>Доля открытых вакансий педагогических работников от общего числа педагогических ставок в ДОО</t>
  </si>
  <si>
    <t>П3.12.=ИД43/(ИД34*0,0083+ИД36*0,11+ИД38*0,0042)</t>
  </si>
  <si>
    <t>Площадь групповой (игровой) комнаты в расчете на одного воспитанника</t>
  </si>
  <si>
    <t>П4.20.=(ИД69/ИД5)*100</t>
  </si>
  <si>
    <t>ИД85.1</t>
  </si>
  <si>
    <t>ИД85.2</t>
  </si>
  <si>
    <t>ИД85.3</t>
  </si>
  <si>
    <t>ИД85.4</t>
  </si>
  <si>
    <t>ИД85.5</t>
  </si>
  <si>
    <t>ИД87.1</t>
  </si>
  <si>
    <t>ИД87.2</t>
  </si>
  <si>
    <t>ИД90.1</t>
  </si>
  <si>
    <t>ИД90.2</t>
  </si>
  <si>
    <t>ИД90.3</t>
  </si>
  <si>
    <t>К6.2.1.</t>
  </si>
  <si>
    <t>К6.2.2.</t>
  </si>
  <si>
    <t>К6.2.3.</t>
  </si>
  <si>
    <t>К6.2.4.</t>
  </si>
  <si>
    <t>К6.2.5.</t>
  </si>
  <si>
    <t>К6.4.1.</t>
  </si>
  <si>
    <t>К6.4.2.</t>
  </si>
  <si>
    <t>К6.7.1.</t>
  </si>
  <si>
    <t>К6.7.2.</t>
  </si>
  <si>
    <t>К6.7.3.</t>
  </si>
  <si>
    <t>П7.9.=(ИД105/ИД104)*100</t>
  </si>
  <si>
    <t>П3.1.=(ИД21/ИД20)*100%</t>
  </si>
  <si>
    <t>Количество несчастных случаев, отравлений и травм, полученных воспитанниками во время пребывания в ДОО (на 100 воcпитанников) в отчётном году</t>
  </si>
  <si>
    <t>П2.2=(ИД16/ИД5)*100</t>
  </si>
  <si>
    <t>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t>
  </si>
  <si>
    <t>Наличие учителей-логопедов в ДОО в отчетном году</t>
  </si>
  <si>
    <t>П3.13.=ИД44</t>
  </si>
  <si>
    <t>видов учреждений</t>
  </si>
  <si>
    <t xml:space="preserve">Рейтинг дошкольных образовательных учреждений по группе критериев К1 </t>
  </si>
  <si>
    <t xml:space="preserve">Рейтинг дошкольных образовательных учреждений по группе критериев К2 </t>
  </si>
  <si>
    <t xml:space="preserve">Рейтинг дошкольных образовательных учреждений по группе критериев К3 </t>
  </si>
  <si>
    <t xml:space="preserve">Рейтинг дошкольных образовательных учреждений по группе критериев К4 </t>
  </si>
  <si>
    <t xml:space="preserve">Рейтинг дошкольных образовательных учреждений по группе критериев К5 </t>
  </si>
  <si>
    <t>Рейтинг дошкольных образовательных учреждений по группе критериев К6</t>
  </si>
  <si>
    <t>Рейтинг дошкольных образовательных учреждений по группе критериев К7</t>
  </si>
  <si>
    <t>Является ли здание ДОО аварийным</t>
  </si>
  <si>
    <t>П3.16.=ИД5/ИД49</t>
  </si>
  <si>
    <t>Количество разновидностей партнерских организаций, с которыми ДОО реализует совместные познавательные мероприятия</t>
  </si>
  <si>
    <r>
      <t xml:space="preserve">Наличие воспитанников, ставших победителями муниципальных, региональных, всероссийских или международных массовых мероприятий </t>
    </r>
    <r>
      <rPr>
        <sz val="11"/>
        <rFont val="Times New Roman"/>
        <family val="1"/>
        <charset val="204"/>
      </rPr>
      <t>в отчетном году</t>
    </r>
  </si>
  <si>
    <t>Количество используемых в ДОО вариативных форм дошкольного образования в отчетном году</t>
  </si>
  <si>
    <t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t>
  </si>
  <si>
    <t>Оценка обеспеченности ДОО игрушками и дидактическими материалами, указанная в Акте проверки готовности ДОО к 2014-2015 учебному году</t>
  </si>
  <si>
    <t>Количество используемых дополнительных форм информирования родителей</t>
  </si>
  <si>
    <t>Количество познавательных мероприятий, проведенных ДОО совместно с родителями воспитанников, в отчетном году</t>
  </si>
  <si>
    <t>Наличие системы отопления</t>
  </si>
  <si>
    <t/>
  </si>
  <si>
    <t>сред.</t>
  </si>
  <si>
    <t>min</t>
  </si>
  <si>
    <t>max</t>
  </si>
  <si>
    <t>медиана</t>
  </si>
  <si>
    <t>ср. отклонение</t>
  </si>
  <si>
    <t>Доля</t>
  </si>
  <si>
    <t>Да</t>
  </si>
  <si>
    <t>Нет</t>
  </si>
  <si>
    <t>Фед.</t>
  </si>
  <si>
    <t>Рег.</t>
  </si>
  <si>
    <t>Мун.</t>
  </si>
  <si>
    <t>Типовое</t>
  </si>
  <si>
    <t>Арендованное</t>
  </si>
  <si>
    <t>Приспособленное</t>
  </si>
  <si>
    <t>Неуд.</t>
  </si>
  <si>
    <t>Удв.</t>
  </si>
  <si>
    <t>Хорошая</t>
  </si>
  <si>
    <t>Отличная</t>
  </si>
  <si>
    <t>Анализ количественных данных (2)</t>
  </si>
  <si>
    <t>Анализ количественных данных (1)</t>
  </si>
  <si>
    <t>Анализ качественных данных (1)</t>
  </si>
  <si>
    <t>Анализ качественных данных (2)</t>
  </si>
  <si>
    <t>МБДОУ «Детский сад «Солнышко» с. Саясан»</t>
  </si>
  <si>
    <t>K7</t>
  </si>
  <si>
    <t>K6</t>
  </si>
  <si>
    <t>K5</t>
  </si>
  <si>
    <t>K4</t>
  </si>
  <si>
    <t>K3</t>
  </si>
  <si>
    <t>K2</t>
  </si>
  <si>
    <t xml:space="preserve">да </t>
  </si>
  <si>
    <t>МБДОУ «Детский сад «Малышка» с. Энгеной»</t>
  </si>
  <si>
    <t>МБДОУ «Детский сад № 1 «Ангелочки» с. Ножай-Юрт»</t>
  </si>
  <si>
    <t>МБДОУ «Детский сад № 2 «Солнышко» с. Ножай-Юрт»</t>
  </si>
  <si>
    <t>МБДОУ «Детский сад с. Аллерой»</t>
  </si>
  <si>
    <t>МБДОУ «Детский сад «Ласточки» с. Галайты»</t>
  </si>
  <si>
    <t>МБДОУ «Детский сад с. Зандак»</t>
  </si>
  <si>
    <t>МБДОУ «Детский сад «Теремок» с. Мескеты»</t>
  </si>
  <si>
    <t>Сводный рейтинг</t>
  </si>
  <si>
    <t>Сводный рейтинг ДОУ Ножай-Юртовского района</t>
  </si>
</sst>
</file>

<file path=xl/styles.xml><?xml version="1.0" encoding="utf-8"?>
<styleSheet xmlns="http://schemas.openxmlformats.org/spreadsheetml/2006/main">
  <numFmts count="2">
    <numFmt numFmtId="164" formatCode="0.0"/>
    <numFmt numFmtId="165" formatCode="0.000"/>
  </numFmts>
  <fonts count="13">
    <font>
      <sz val="11"/>
      <color theme="1"/>
      <name val="Calibri"/>
      <family val="2"/>
      <scheme val="minor"/>
    </font>
    <font>
      <b/>
      <sz val="12"/>
      <color theme="1"/>
      <name val="Times New Roman"/>
      <family val="1"/>
      <charset val="204"/>
    </font>
    <font>
      <sz val="11"/>
      <color theme="1"/>
      <name val="Times New Roman"/>
      <family val="1"/>
      <charset val="204"/>
    </font>
    <font>
      <b/>
      <sz val="16"/>
      <color theme="1"/>
      <name val="Times New Roman"/>
      <family val="1"/>
      <charset val="204"/>
    </font>
    <font>
      <sz val="16"/>
      <color theme="1"/>
      <name val="Times New Roman"/>
      <family val="1"/>
      <charset val="204"/>
    </font>
    <font>
      <b/>
      <sz val="11"/>
      <color rgb="FFFF0000"/>
      <name val="Times New Roman"/>
      <family val="1"/>
      <charset val="204"/>
    </font>
    <font>
      <b/>
      <sz val="11"/>
      <color theme="1"/>
      <name val="Times New Roman"/>
      <family val="1"/>
      <charset val="204"/>
    </font>
    <font>
      <b/>
      <sz val="11"/>
      <color rgb="FFC00000"/>
      <name val="Times New Roman"/>
      <family val="1"/>
      <charset val="204"/>
    </font>
    <font>
      <strike/>
      <sz val="11"/>
      <color theme="1"/>
      <name val="Times New Roman"/>
      <family val="1"/>
      <charset val="204"/>
    </font>
    <font>
      <sz val="11"/>
      <name val="Times New Roman"/>
      <family val="1"/>
      <charset val="204"/>
    </font>
    <font>
      <b/>
      <sz val="11"/>
      <name val="Times New Roman"/>
      <family val="1"/>
      <charset val="204"/>
    </font>
    <font>
      <b/>
      <sz val="18"/>
      <color theme="1"/>
      <name val="Times New Roman"/>
      <family val="1"/>
      <charset val="204"/>
    </font>
    <font>
      <sz val="8"/>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2" fillId="0" borderId="0"/>
  </cellStyleXfs>
  <cellXfs count="190">
    <xf numFmtId="0" fontId="0" fillId="0" borderId="0" xfId="0"/>
    <xf numFmtId="0" fontId="2" fillId="0" borderId="0" xfId="0" applyFont="1" applyAlignment="1">
      <alignment horizontal="left" vertical="top"/>
    </xf>
    <xf numFmtId="49" fontId="2" fillId="0" borderId="1" xfId="0" applyNumberFormat="1" applyFont="1" applyBorder="1" applyAlignment="1">
      <alignment horizontal="left" vertical="top" wrapText="1"/>
    </xf>
    <xf numFmtId="1" fontId="2" fillId="0" borderId="1" xfId="0" applyNumberFormat="1" applyFont="1" applyBorder="1" applyAlignment="1">
      <alignment horizontal="right" vertical="top" wrapText="1"/>
    </xf>
    <xf numFmtId="0" fontId="2" fillId="0" borderId="1" xfId="0" applyNumberFormat="1" applyFont="1" applyBorder="1" applyAlignment="1">
      <alignment horizontal="left" vertical="top" wrapText="1"/>
    </xf>
    <xf numFmtId="0" fontId="2" fillId="0" borderId="0" xfId="0" applyNumberFormat="1" applyFont="1"/>
    <xf numFmtId="1" fontId="2"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0" fontId="2" fillId="0" borderId="1" xfId="0" applyFont="1" applyBorder="1" applyAlignment="1">
      <alignment horizontal="left" vertical="top"/>
    </xf>
    <xf numFmtId="1" fontId="2" fillId="0" borderId="1" xfId="0" applyNumberFormat="1" applyFont="1" applyFill="1" applyBorder="1" applyAlignment="1">
      <alignment horizontal="right" vertical="top" wrapText="1"/>
    </xf>
    <xf numFmtId="0" fontId="2" fillId="0" borderId="1" xfId="0" applyFont="1" applyFill="1" applyBorder="1" applyAlignment="1">
      <alignment horizontal="right" vertical="top" wrapText="1"/>
    </xf>
    <xf numFmtId="0" fontId="2" fillId="2" borderId="1" xfId="0" applyFont="1" applyFill="1" applyBorder="1" applyAlignment="1">
      <alignment horizontal="left" vertical="top"/>
    </xf>
    <xf numFmtId="2"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2"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49" fontId="2" fillId="4"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right" vertical="top" wrapText="1"/>
    </xf>
    <xf numFmtId="49" fontId="2" fillId="5" borderId="1" xfId="0" applyNumberFormat="1" applyFont="1" applyFill="1" applyBorder="1" applyAlignment="1">
      <alignment horizontal="left" vertical="top" wrapText="1"/>
    </xf>
    <xf numFmtId="1" fontId="2" fillId="5" borderId="1" xfId="0" applyNumberFormat="1" applyFont="1" applyFill="1" applyBorder="1" applyAlignment="1">
      <alignment horizontal="right" vertical="top" wrapText="1"/>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7" fillId="0" borderId="1" xfId="0" applyFont="1" applyBorder="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3" borderId="4" xfId="0" applyFont="1" applyFill="1" applyBorder="1" applyAlignment="1">
      <alignment horizontal="center" vertical="top" wrapText="1"/>
    </xf>
    <xf numFmtId="0" fontId="2" fillId="3" borderId="6" xfId="0" applyFont="1" applyFill="1" applyBorder="1" applyAlignment="1">
      <alignment horizontal="center" vertical="top" wrapText="1"/>
    </xf>
    <xf numFmtId="0" fontId="6"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0" xfId="0" applyFont="1" applyFill="1" applyAlignment="1">
      <alignment horizontal="left" vertical="top" wrapText="1"/>
    </xf>
    <xf numFmtId="0" fontId="2" fillId="3" borderId="4" xfId="0" applyFont="1" applyFill="1" applyBorder="1" applyAlignment="1">
      <alignment horizontal="left" vertical="top" wrapText="1"/>
    </xf>
    <xf numFmtId="1" fontId="2" fillId="5" borderId="1" xfId="0" applyNumberFormat="1" applyFont="1" applyFill="1" applyBorder="1" applyAlignment="1">
      <alignment horizontal="left" vertical="top" wrapText="1"/>
    </xf>
    <xf numFmtId="2" fontId="2" fillId="4" borderId="1" xfId="0" applyNumberFormat="1" applyFont="1" applyFill="1" applyBorder="1" applyAlignment="1">
      <alignment horizontal="left" vertical="top" wrapText="1"/>
    </xf>
    <xf numFmtId="1" fontId="2" fillId="4" borderId="1" xfId="0" applyNumberFormat="1" applyFont="1" applyFill="1" applyBorder="1" applyAlignment="1">
      <alignment horizontal="left" vertical="top" wrapText="1"/>
    </xf>
    <xf numFmtId="0" fontId="2" fillId="0" borderId="0" xfId="0" applyFont="1" applyAlignment="1">
      <alignment horizontal="right" vertical="top" wrapText="1"/>
    </xf>
    <xf numFmtId="0" fontId="2" fillId="3" borderId="4" xfId="0" applyFont="1" applyFill="1" applyBorder="1" applyAlignment="1">
      <alignment horizontal="right" vertical="top" wrapText="1"/>
    </xf>
    <xf numFmtId="0" fontId="2" fillId="5" borderId="1" xfId="0" applyFont="1" applyFill="1" applyBorder="1" applyAlignment="1">
      <alignment horizontal="right" vertical="top" wrapText="1"/>
    </xf>
    <xf numFmtId="49" fontId="2" fillId="4" borderId="1" xfId="0" applyNumberFormat="1" applyFont="1" applyFill="1" applyBorder="1" applyAlignment="1">
      <alignment horizontal="righ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49" fontId="2" fillId="6" borderId="1" xfId="0" applyNumberFormat="1" applyFont="1" applyFill="1" applyBorder="1" applyAlignment="1">
      <alignment horizontal="left" vertical="top" wrapText="1"/>
    </xf>
    <xf numFmtId="0" fontId="2" fillId="6" borderId="1" xfId="0" applyFont="1" applyFill="1" applyBorder="1" applyAlignment="1">
      <alignment horizontal="left" vertical="top" wrapText="1"/>
    </xf>
    <xf numFmtId="1" fontId="2" fillId="6" borderId="1" xfId="0" applyNumberFormat="1" applyFont="1" applyFill="1" applyBorder="1" applyAlignment="1">
      <alignment horizontal="left" vertical="top" wrapText="1"/>
    </xf>
    <xf numFmtId="0" fontId="5" fillId="6" borderId="1" xfId="0" applyFont="1" applyFill="1" applyBorder="1" applyAlignment="1">
      <alignment horizontal="left" vertical="top" wrapText="1"/>
    </xf>
    <xf numFmtId="0" fontId="2" fillId="6" borderId="1" xfId="0" applyFont="1" applyFill="1" applyBorder="1" applyAlignment="1">
      <alignment horizontal="right" vertical="top" wrapText="1"/>
    </xf>
    <xf numFmtId="0" fontId="5" fillId="6"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2" fillId="7" borderId="1" xfId="0" applyFont="1" applyFill="1" applyBorder="1" applyAlignment="1">
      <alignment horizontal="right" vertical="top" wrapText="1"/>
    </xf>
    <xf numFmtId="0" fontId="2" fillId="0" borderId="6" xfId="0" applyFont="1" applyFill="1" applyBorder="1" applyAlignment="1" applyProtection="1">
      <alignment horizontal="left" vertical="center" wrapText="1"/>
    </xf>
    <xf numFmtId="2" fontId="2" fillId="7" borderId="1" xfId="0" applyNumberFormat="1" applyFont="1" applyFill="1" applyBorder="1" applyAlignment="1">
      <alignment horizontal="left" vertical="top" wrapText="1"/>
    </xf>
    <xf numFmtId="2" fontId="2" fillId="4" borderId="1" xfId="0" applyNumberFormat="1" applyFont="1" applyFill="1" applyBorder="1" applyAlignment="1">
      <alignment horizontal="right" vertical="top" wrapText="1"/>
    </xf>
    <xf numFmtId="0" fontId="2" fillId="0" borderId="3" xfId="0" applyNumberFormat="1" applyFont="1" applyBorder="1" applyAlignment="1">
      <alignment horizontal="left" vertical="top" wrapText="1"/>
    </xf>
    <xf numFmtId="0" fontId="2" fillId="0" borderId="0" xfId="0" applyNumberFormat="1" applyFont="1" applyAlignment="1">
      <alignment wrapText="1"/>
    </xf>
    <xf numFmtId="0" fontId="2" fillId="0" borderId="0" xfId="0" applyFont="1" applyAlignment="1">
      <alignment wrapText="1"/>
    </xf>
    <xf numFmtId="49" fontId="2" fillId="0" borderId="0" xfId="0" applyNumberFormat="1" applyFont="1" applyAlignment="1">
      <alignment wrapText="1"/>
    </xf>
    <xf numFmtId="0" fontId="2" fillId="0" borderId="0" xfId="0" applyNumberFormat="1" applyFont="1" applyAlignment="1"/>
    <xf numFmtId="49" fontId="2" fillId="8" borderId="1" xfId="0" applyNumberFormat="1" applyFont="1" applyFill="1" applyBorder="1" applyAlignment="1">
      <alignment horizontal="left" vertical="top" wrapText="1"/>
    </xf>
    <xf numFmtId="49" fontId="2" fillId="0" borderId="1" xfId="0" applyNumberFormat="1" applyFont="1" applyBorder="1" applyAlignment="1">
      <alignment wrapText="1"/>
    </xf>
    <xf numFmtId="49" fontId="2" fillId="9" borderId="1" xfId="0" applyNumberFormat="1" applyFont="1" applyFill="1" applyBorder="1" applyAlignment="1">
      <alignment wrapText="1"/>
    </xf>
    <xf numFmtId="2" fontId="2" fillId="0" borderId="0" xfId="0" applyNumberFormat="1" applyFont="1" applyAlignment="1">
      <alignment horizontal="left" vertical="top" wrapText="1"/>
    </xf>
    <xf numFmtId="2" fontId="2" fillId="3" borderId="1" xfId="0" applyNumberFormat="1" applyFont="1" applyFill="1" applyBorder="1" applyAlignment="1">
      <alignment horizontal="center" vertical="top" wrapText="1"/>
    </xf>
    <xf numFmtId="2" fontId="2" fillId="6" borderId="1" xfId="0" applyNumberFormat="1" applyFont="1" applyFill="1" applyBorder="1" applyAlignment="1">
      <alignment horizontal="right" vertical="top" wrapText="1"/>
    </xf>
    <xf numFmtId="2" fontId="2" fillId="0" borderId="1" xfId="0" applyNumberFormat="1" applyFont="1" applyFill="1" applyBorder="1" applyAlignment="1">
      <alignment horizontal="left" vertical="top" wrapText="1"/>
    </xf>
    <xf numFmtId="2" fontId="2" fillId="5" borderId="1" xfId="0" applyNumberFormat="1" applyFont="1" applyFill="1" applyBorder="1" applyAlignment="1">
      <alignment horizontal="right" vertical="top" wrapText="1"/>
    </xf>
    <xf numFmtId="2" fontId="2" fillId="0" borderId="1" xfId="0" applyNumberFormat="1" applyFont="1" applyFill="1" applyBorder="1" applyAlignment="1">
      <alignment horizontal="right" vertical="top" wrapText="1"/>
    </xf>
    <xf numFmtId="2" fontId="2" fillId="0" borderId="1" xfId="0" applyNumberFormat="1" applyFont="1" applyBorder="1" applyAlignment="1">
      <alignment horizontal="right" vertical="center" wrapText="1"/>
    </xf>
    <xf numFmtId="0" fontId="2" fillId="0" borderId="1" xfId="0" applyNumberFormat="1" applyFont="1" applyBorder="1" applyAlignment="1">
      <alignment horizontal="right" vertical="center" wrapText="1"/>
    </xf>
    <xf numFmtId="0" fontId="2" fillId="0" borderId="1" xfId="0" applyNumberFormat="1" applyFont="1" applyFill="1" applyBorder="1" applyAlignment="1">
      <alignment horizontal="right" vertical="center" wrapText="1"/>
    </xf>
    <xf numFmtId="2" fontId="2" fillId="0" borderId="0" xfId="0" applyNumberFormat="1" applyFont="1" applyAlignment="1">
      <alignment horizontal="right" vertical="center" wrapText="1"/>
    </xf>
    <xf numFmtId="0" fontId="4" fillId="0" borderId="0" xfId="0" applyNumberFormat="1" applyFont="1" applyAlignment="1">
      <alignment horizontal="right" vertical="top"/>
    </xf>
    <xf numFmtId="0" fontId="2" fillId="0" borderId="0" xfId="0" applyNumberFormat="1" applyFont="1" applyAlignment="1">
      <alignment horizontal="left" vertical="top"/>
    </xf>
    <xf numFmtId="0" fontId="2" fillId="0" borderId="0" xfId="0" applyNumberFormat="1" applyFont="1" applyAlignment="1">
      <alignment horizontal="right" vertical="top"/>
    </xf>
    <xf numFmtId="0" fontId="2" fillId="0" borderId="1" xfId="0" applyNumberFormat="1" applyFont="1" applyBorder="1" applyAlignment="1">
      <alignment horizontal="right" vertical="center"/>
    </xf>
    <xf numFmtId="0" fontId="2" fillId="4"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right" vertical="center"/>
    </xf>
    <xf numFmtId="1" fontId="2" fillId="0" borderId="1" xfId="0" applyNumberFormat="1" applyFont="1" applyBorder="1" applyAlignment="1">
      <alignment horizontal="right" vertical="center" wrapText="1"/>
    </xf>
    <xf numFmtId="0" fontId="2" fillId="0" borderId="0" xfId="0" applyNumberFormat="1" applyFont="1" applyFill="1"/>
    <xf numFmtId="0" fontId="2" fillId="0" borderId="1" xfId="0" applyNumberFormat="1" applyFont="1" applyBorder="1" applyAlignment="1">
      <alignment vertical="center" wrapText="1"/>
    </xf>
    <xf numFmtId="0" fontId="1" fillId="0" borderId="0" xfId="0" applyNumberFormat="1" applyFont="1" applyFill="1" applyAlignment="1">
      <alignment horizontal="left" vertical="top"/>
    </xf>
    <xf numFmtId="0" fontId="3" fillId="0" borderId="0" xfId="0" applyFont="1" applyAlignment="1">
      <alignment horizontal="left" vertical="center"/>
    </xf>
    <xf numFmtId="0" fontId="4" fillId="0" borderId="0" xfId="0" applyNumberFormat="1" applyFont="1" applyAlignment="1">
      <alignment horizontal="left" vertical="center"/>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2" fillId="9" borderId="1" xfId="0" applyNumberFormat="1" applyFont="1" applyFill="1" applyBorder="1" applyAlignment="1">
      <alignment horizontal="left" vertical="center" wrapText="1"/>
    </xf>
    <xf numFmtId="0" fontId="2" fillId="0" borderId="0" xfId="0" applyNumberFormat="1"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left" vertical="top"/>
    </xf>
    <xf numFmtId="0" fontId="2" fillId="9" borderId="1" xfId="0" applyNumberFormat="1" applyFont="1" applyFill="1" applyBorder="1" applyAlignment="1">
      <alignment horizontal="right" vertical="center"/>
    </xf>
    <xf numFmtId="49" fontId="3" fillId="0" borderId="0" xfId="0" applyNumberFormat="1" applyFont="1" applyAlignment="1">
      <alignment horizontal="left" vertical="top"/>
    </xf>
    <xf numFmtId="0" fontId="1" fillId="0" borderId="0" xfId="0" applyNumberFormat="1" applyFont="1" applyAlignment="1">
      <alignment horizontal="left" vertical="center"/>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0" xfId="0" applyAlignment="1">
      <alignment horizontal="left"/>
    </xf>
    <xf numFmtId="0" fontId="2" fillId="0" borderId="0" xfId="0" applyFont="1" applyAlignment="1">
      <alignment horizontal="right" vertical="center"/>
    </xf>
    <xf numFmtId="49" fontId="2" fillId="8" borderId="1" xfId="0" applyNumberFormat="1" applyFont="1" applyFill="1" applyBorder="1" applyAlignment="1">
      <alignment horizontal="left" vertical="center" wrapText="1"/>
    </xf>
    <xf numFmtId="0" fontId="2" fillId="8" borderId="1" xfId="0" applyNumberFormat="1"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NumberFormat="1" applyFont="1" applyFill="1" applyBorder="1" applyAlignment="1">
      <alignment horizontal="right" vertical="center"/>
    </xf>
    <xf numFmtId="0" fontId="6" fillId="0" borderId="1" xfId="0" applyFont="1" applyBorder="1" applyAlignment="1">
      <alignment horizontal="center" vertical="center" wrapText="1"/>
    </xf>
    <xf numFmtId="49" fontId="2" fillId="0" borderId="1" xfId="0" applyNumberFormat="1" applyFont="1" applyBorder="1" applyAlignment="1">
      <alignment vertical="center" wrapText="1"/>
    </xf>
    <xf numFmtId="2" fontId="2" fillId="9" borderId="1" xfId="0" applyNumberFormat="1" applyFont="1" applyFill="1" applyBorder="1" applyAlignment="1">
      <alignment vertical="center" wrapText="1"/>
    </xf>
    <xf numFmtId="0" fontId="2" fillId="9" borderId="1" xfId="0" applyNumberFormat="1" applyFont="1" applyFill="1" applyBorder="1" applyAlignment="1">
      <alignment vertical="center" wrapText="1"/>
    </xf>
    <xf numFmtId="0" fontId="2" fillId="0" borderId="0" xfId="0" applyFont="1" applyAlignment="1">
      <alignment horizontal="right" vertical="center" wrapText="1"/>
    </xf>
    <xf numFmtId="2" fontId="2" fillId="0" borderId="1"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0" xfId="0" applyFont="1" applyAlignment="1">
      <alignment horizontal="center" vertical="center" wrapText="1"/>
    </xf>
    <xf numFmtId="164" fontId="2" fillId="0" borderId="1" xfId="0" applyNumberFormat="1" applyFont="1" applyBorder="1" applyAlignment="1">
      <alignment horizontal="right" vertical="center" wrapText="1"/>
    </xf>
    <xf numFmtId="0" fontId="6" fillId="0" borderId="3" xfId="0" applyFont="1" applyBorder="1" applyAlignment="1">
      <alignment horizontal="center" vertical="center" wrapText="1"/>
    </xf>
    <xf numFmtId="0" fontId="6" fillId="10" borderId="1" xfId="0" applyNumberFormat="1" applyFont="1" applyFill="1" applyBorder="1" applyAlignment="1">
      <alignment horizontal="center" vertical="center" wrapText="1"/>
    </xf>
    <xf numFmtId="2" fontId="2" fillId="0" borderId="7" xfId="0" applyNumberFormat="1" applyFont="1" applyBorder="1" applyAlignment="1">
      <alignment horizontal="right" vertical="center" wrapText="1"/>
    </xf>
    <xf numFmtId="2" fontId="2" fillId="8" borderId="4" xfId="0" applyNumberFormat="1" applyFont="1" applyFill="1" applyBorder="1" applyAlignment="1">
      <alignment horizontal="right" vertical="center" wrapText="1"/>
    </xf>
    <xf numFmtId="2" fontId="2" fillId="0" borderId="4" xfId="0" applyNumberFormat="1" applyFont="1" applyBorder="1" applyAlignment="1">
      <alignment horizontal="right" vertical="center" wrapText="1"/>
    </xf>
    <xf numFmtId="2" fontId="2" fillId="9" borderId="4" xfId="0" applyNumberFormat="1" applyFont="1" applyFill="1" applyBorder="1" applyAlignment="1">
      <alignment horizontal="right" vertical="center" wrapText="1"/>
    </xf>
    <xf numFmtId="2" fontId="2" fillId="0" borderId="0" xfId="0" applyNumberFormat="1" applyFont="1" applyFill="1" applyBorder="1" applyAlignment="1">
      <alignment horizontal="right" vertical="center"/>
    </xf>
    <xf numFmtId="2" fontId="2" fillId="0" borderId="0" xfId="0" applyNumberFormat="1" applyFont="1" applyBorder="1" applyAlignment="1">
      <alignment horizontal="right" vertical="center" wrapText="1"/>
    </xf>
    <xf numFmtId="0" fontId="6" fillId="0" borderId="7" xfId="0" applyNumberFormat="1" applyFont="1" applyBorder="1" applyAlignment="1">
      <alignment horizontal="center" vertical="center" wrapText="1"/>
    </xf>
    <xf numFmtId="0" fontId="2" fillId="0" borderId="0" xfId="0" applyFont="1" applyFill="1" applyBorder="1" applyAlignment="1">
      <alignment horizontal="right" vertical="center"/>
    </xf>
    <xf numFmtId="2" fontId="2" fillId="0" borderId="8" xfId="0" applyNumberFormat="1" applyFont="1" applyBorder="1" applyAlignment="1">
      <alignment horizontal="right" vertical="center" wrapText="1"/>
    </xf>
    <xf numFmtId="0" fontId="2" fillId="0" borderId="8" xfId="0" applyFont="1" applyBorder="1" applyAlignment="1">
      <alignment horizontal="right" vertical="center" wrapText="1"/>
    </xf>
    <xf numFmtId="0" fontId="2" fillId="0" borderId="0" xfId="0" applyNumberFormat="1" applyFont="1" applyFill="1" applyAlignment="1">
      <alignment vertical="center"/>
    </xf>
    <xf numFmtId="0" fontId="2" fillId="0" borderId="0" xfId="0" applyNumberFormat="1" applyFont="1" applyAlignment="1">
      <alignment vertical="center" wrapText="1"/>
    </xf>
    <xf numFmtId="0" fontId="2" fillId="0" borderId="3" xfId="0" applyNumberFormat="1" applyFont="1" applyBorder="1" applyAlignment="1">
      <alignment horizontal="left" vertical="center" wrapText="1"/>
    </xf>
    <xf numFmtId="0" fontId="6" fillId="0" borderId="1" xfId="0" applyNumberFormat="1" applyFont="1" applyFill="1" applyBorder="1" applyAlignment="1">
      <alignment horizontal="center" vertical="center" wrapText="1"/>
    </xf>
    <xf numFmtId="2" fontId="2" fillId="0" borderId="6" xfId="0" applyNumberFormat="1" applyFont="1" applyFill="1" applyBorder="1" applyAlignment="1">
      <alignment horizontal="right" vertical="center" wrapText="1"/>
    </xf>
    <xf numFmtId="49" fontId="2" fillId="6" borderId="1" xfId="0" applyNumberFormat="1" applyFont="1" applyFill="1" applyBorder="1" applyAlignment="1">
      <alignment horizontal="left" vertical="center" wrapText="1"/>
    </xf>
    <xf numFmtId="0" fontId="2" fillId="6" borderId="1" xfId="0" applyNumberFormat="1"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NumberFormat="1" applyFont="1" applyFill="1" applyBorder="1" applyAlignment="1">
      <alignment horizontal="right" vertical="center" wrapText="1"/>
    </xf>
    <xf numFmtId="0" fontId="2" fillId="6" borderId="0" xfId="0" applyFont="1" applyFill="1" applyAlignment="1">
      <alignment horizontal="left" vertical="top"/>
    </xf>
    <xf numFmtId="0" fontId="2" fillId="6" borderId="0" xfId="0" applyFont="1" applyFill="1" applyAlignment="1">
      <alignment horizontal="left" vertical="center"/>
    </xf>
    <xf numFmtId="0" fontId="2" fillId="6" borderId="0" xfId="0" applyNumberFormat="1" applyFont="1" applyFill="1" applyAlignment="1">
      <alignment horizontal="left" vertical="center"/>
    </xf>
    <xf numFmtId="0" fontId="2" fillId="6" borderId="0" xfId="0" applyFont="1" applyFill="1" applyAlignment="1">
      <alignment horizontal="center" vertical="center"/>
    </xf>
    <xf numFmtId="0" fontId="2" fillId="6" borderId="0" xfId="0" applyNumberFormat="1" applyFont="1" applyFill="1" applyAlignment="1">
      <alignment horizontal="left" vertical="top"/>
    </xf>
    <xf numFmtId="0" fontId="2" fillId="6" borderId="1" xfId="0" applyFont="1" applyFill="1" applyBorder="1" applyAlignment="1">
      <alignment horizontal="left" vertical="center" wrapText="1"/>
    </xf>
    <xf numFmtId="0" fontId="2" fillId="6" borderId="1" xfId="0" applyNumberFormat="1" applyFont="1" applyFill="1" applyBorder="1" applyAlignment="1">
      <alignment horizontal="right" vertical="top" wrapText="1"/>
    </xf>
    <xf numFmtId="0" fontId="2" fillId="6" borderId="1" xfId="0" applyNumberFormat="1" applyFont="1" applyFill="1" applyBorder="1" applyAlignment="1">
      <alignment horizontal="left" vertical="top" wrapText="1"/>
    </xf>
    <xf numFmtId="0" fontId="11" fillId="0" borderId="0" xfId="0" applyNumberFormat="1" applyFont="1" applyAlignment="1">
      <alignment horizontal="left" vertical="center"/>
    </xf>
    <xf numFmtId="49" fontId="11" fillId="0" borderId="0" xfId="0" applyNumberFormat="1" applyFont="1" applyAlignment="1">
      <alignment horizontal="left" vertical="top"/>
    </xf>
    <xf numFmtId="1" fontId="3" fillId="0" borderId="4"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49" fontId="2" fillId="0" borderId="0" xfId="0" applyNumberFormat="1" applyFont="1" applyFill="1" applyAlignment="1">
      <alignment wrapText="1"/>
    </xf>
    <xf numFmtId="0" fontId="2" fillId="0" borderId="0" xfId="0" applyNumberFormat="1" applyFont="1" applyFill="1" applyAlignment="1">
      <alignment wrapText="1"/>
    </xf>
    <xf numFmtId="0" fontId="2" fillId="0" borderId="0" xfId="0" applyNumberFormat="1" applyFont="1" applyFill="1" applyAlignment="1">
      <alignment vertical="center" wrapText="1"/>
    </xf>
    <xf numFmtId="2" fontId="2" fillId="0" borderId="0" xfId="0" applyNumberFormat="1" applyFont="1" applyFill="1" applyAlignment="1">
      <alignment horizontal="right" vertical="center" wrapText="1"/>
    </xf>
    <xf numFmtId="0" fontId="2" fillId="0" borderId="0" xfId="0" applyFont="1" applyFill="1" applyAlignment="1">
      <alignment wrapText="1"/>
    </xf>
    <xf numFmtId="0" fontId="2" fillId="0" borderId="0" xfId="0" applyNumberFormat="1" applyFont="1" applyFill="1" applyAlignment="1">
      <alignment horizontal="right" vertical="top"/>
    </xf>
    <xf numFmtId="0" fontId="0" fillId="0" borderId="0" xfId="0" applyAlignment="1">
      <alignment horizontal="left" vertical="center"/>
    </xf>
    <xf numFmtId="165" fontId="2" fillId="0" borderId="0" xfId="0" applyNumberFormat="1" applyFont="1" applyFill="1" applyBorder="1" applyAlignment="1">
      <alignment horizontal="right" vertical="center"/>
    </xf>
    <xf numFmtId="165" fontId="2" fillId="0" borderId="8" xfId="0" applyNumberFormat="1" applyFont="1" applyBorder="1" applyAlignment="1">
      <alignment horizontal="right" vertical="center" wrapText="1"/>
    </xf>
    <xf numFmtId="165" fontId="6" fillId="0" borderId="7" xfId="0" applyNumberFormat="1" applyFont="1" applyBorder="1" applyAlignment="1">
      <alignment horizontal="center" vertical="center" wrapText="1"/>
    </xf>
    <xf numFmtId="165" fontId="2" fillId="0" borderId="7" xfId="0" applyNumberFormat="1" applyFont="1" applyBorder="1" applyAlignment="1">
      <alignment horizontal="right" vertical="center" wrapText="1"/>
    </xf>
    <xf numFmtId="165" fontId="3" fillId="0" borderId="4" xfId="0" applyNumberFormat="1" applyFont="1" applyBorder="1" applyAlignment="1">
      <alignment horizontal="right" vertical="center" wrapText="1"/>
    </xf>
    <xf numFmtId="165" fontId="2" fillId="8" borderId="4" xfId="0" applyNumberFormat="1" applyFont="1" applyFill="1" applyBorder="1" applyAlignment="1">
      <alignment horizontal="right" vertical="center" wrapText="1"/>
    </xf>
    <xf numFmtId="165" fontId="2" fillId="0" borderId="4" xfId="0" applyNumberFormat="1" applyFont="1" applyBorder="1" applyAlignment="1">
      <alignment horizontal="right" vertical="center" wrapText="1"/>
    </xf>
    <xf numFmtId="165" fontId="2" fillId="9" borderId="4" xfId="0" applyNumberFormat="1" applyFont="1" applyFill="1" applyBorder="1" applyAlignment="1">
      <alignment horizontal="right" vertical="center" wrapText="1"/>
    </xf>
    <xf numFmtId="165" fontId="2" fillId="0" borderId="0" xfId="0" applyNumberFormat="1" applyFont="1" applyFill="1" applyAlignment="1">
      <alignment horizontal="right" vertical="center" wrapText="1"/>
    </xf>
    <xf numFmtId="165" fontId="2" fillId="0" borderId="0" xfId="0" applyNumberFormat="1" applyFont="1" applyAlignment="1">
      <alignment horizontal="right" vertical="center" wrapText="1"/>
    </xf>
    <xf numFmtId="0" fontId="2" fillId="0" borderId="1" xfId="0" applyNumberFormat="1" applyFont="1" applyBorder="1" applyAlignment="1" applyProtection="1">
      <alignment horizontal="right" vertical="center" wrapText="1"/>
      <protection locked="0"/>
    </xf>
    <xf numFmtId="0" fontId="2" fillId="0" borderId="1" xfId="0" applyNumberFormat="1" applyFont="1" applyFill="1" applyBorder="1" applyAlignment="1" applyProtection="1">
      <alignment horizontal="right" vertical="center" wrapText="1"/>
      <protection locked="0"/>
    </xf>
    <xf numFmtId="0" fontId="2" fillId="0" borderId="1" xfId="0" applyNumberFormat="1" applyFont="1" applyBorder="1" applyAlignment="1" applyProtection="1">
      <alignment horizontal="right" vertical="center"/>
      <protection locked="0"/>
    </xf>
    <xf numFmtId="0" fontId="2" fillId="0" borderId="1" xfId="0" applyNumberFormat="1" applyFont="1" applyFill="1" applyBorder="1" applyAlignment="1" applyProtection="1">
      <alignment horizontal="right" vertical="center"/>
      <protection locked="0"/>
    </xf>
    <xf numFmtId="0" fontId="2" fillId="8" borderId="1" xfId="0" applyNumberFormat="1" applyFont="1" applyFill="1" applyBorder="1" applyAlignment="1" applyProtection="1">
      <alignment horizontal="right" vertical="center"/>
      <protection locked="0"/>
    </xf>
    <xf numFmtId="0" fontId="2" fillId="9" borderId="1" xfId="0" applyNumberFormat="1" applyFont="1" applyFill="1" applyBorder="1" applyAlignment="1" applyProtection="1">
      <alignment horizontal="righ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64" fontId="3" fillId="0" borderId="1" xfId="0" applyNumberFormat="1" applyFont="1" applyBorder="1" applyAlignment="1">
      <alignment horizontal="right" vertical="center" wrapText="1"/>
    </xf>
    <xf numFmtId="164" fontId="2" fillId="8"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164" fontId="2" fillId="0" borderId="6" xfId="0" applyNumberFormat="1" applyFont="1" applyBorder="1" applyAlignment="1">
      <alignment horizontal="right" vertical="center" wrapText="1"/>
    </xf>
    <xf numFmtId="164" fontId="2" fillId="0" borderId="6" xfId="0" applyNumberFormat="1" applyFont="1" applyFill="1" applyBorder="1" applyAlignment="1">
      <alignment horizontal="right" vertical="center" wrapText="1"/>
    </xf>
    <xf numFmtId="164" fontId="2" fillId="9" borderId="1" xfId="0" applyNumberFormat="1" applyFont="1" applyFill="1" applyBorder="1" applyAlignment="1">
      <alignment horizontal="right" vertical="center" wrapText="1"/>
    </xf>
    <xf numFmtId="0" fontId="6" fillId="8" borderId="1" xfId="0" applyNumberFormat="1" applyFont="1" applyFill="1" applyBorder="1" applyAlignment="1">
      <alignment horizontal="center" vertical="center" wrapText="1"/>
    </xf>
    <xf numFmtId="0" fontId="2" fillId="0" borderId="1" xfId="0" applyFont="1" applyBorder="1" applyAlignment="1">
      <alignment vertical="top" wrapText="1"/>
    </xf>
    <xf numFmtId="164" fontId="2" fillId="0" borderId="1" xfId="0" applyNumberFormat="1" applyFont="1" applyBorder="1" applyAlignment="1">
      <alignment horizontal="right" vertical="top" wrapText="1"/>
    </xf>
    <xf numFmtId="0" fontId="2" fillId="3" borderId="4" xfId="0" applyFont="1" applyFill="1" applyBorder="1" applyAlignment="1">
      <alignment horizontal="right" vertical="top" wrapText="1"/>
    </xf>
    <xf numFmtId="0" fontId="2" fillId="3" borderId="5" xfId="0" applyFont="1" applyFill="1" applyBorder="1" applyAlignment="1">
      <alignment horizontal="right" vertical="top" wrapText="1"/>
    </xf>
    <xf numFmtId="0" fontId="2" fillId="3" borderId="6" xfId="0" applyFont="1" applyFill="1" applyBorder="1" applyAlignment="1">
      <alignment horizontal="right" vertical="top" wrapText="1"/>
    </xf>
    <xf numFmtId="49" fontId="3" fillId="0" borderId="0" xfId="0" applyNumberFormat="1" applyFont="1" applyAlignment="1">
      <alignment horizontal="center" vertical="top" wrapText="1"/>
    </xf>
  </cellXfs>
  <cellStyles count="2">
    <cellStyle name="Обычный" xfId="0" builtinId="0"/>
    <cellStyle name="Обычный 2" xfId="1"/>
  </cellStyles>
  <dxfs count="13">
    <dxf>
      <fill>
        <patternFill>
          <bgColor theme="9"/>
        </patternFill>
      </fill>
    </dxf>
    <dxf>
      <fill>
        <patternFill>
          <bgColor theme="9"/>
        </patternFill>
      </fill>
    </dxf>
    <dxf>
      <fill>
        <patternFill>
          <bgColor theme="9"/>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2000"/>
            </a:pPr>
            <a:r>
              <a:rPr lang="ru-RU" sz="2000"/>
              <a:t>Рейтинг ДОУ</a:t>
            </a:r>
            <a:r>
              <a:rPr lang="ru-RU" sz="2000" baseline="0"/>
              <a:t> Ножай-Юртовского района по 7 направлениям независимой оценки</a:t>
            </a:r>
          </a:p>
        </c:rich>
      </c:tx>
    </c:title>
    <c:plotArea>
      <c:layout>
        <c:manualLayout>
          <c:layoutTarget val="inner"/>
          <c:xMode val="edge"/>
          <c:yMode val="edge"/>
          <c:x val="4.1547970022082083E-2"/>
          <c:y val="0.18774142748285502"/>
          <c:w val="0.47420477603726335"/>
          <c:h val="0.76047582761832211"/>
        </c:manualLayout>
      </c:layout>
      <c:radarChart>
        <c:radarStyle val="marker"/>
        <c:ser>
          <c:idx val="0"/>
          <c:order val="0"/>
          <c:tx>
            <c:strRef>
              <c:f>'Лепест. диаграмм. (отч.)'!$E$3</c:f>
              <c:strCache>
                <c:ptCount val="1"/>
                <c:pt idx="0">
                  <c:v>МБДОУ «Детский сад № 1 «Ангелочки» с. Ножай-Юрт»</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(отч.)'!$E$6,'Лепест. диаграмм. (отч.)'!$E$19,'Лепест. диаграмм. (отч.)'!$E$25,'Лепест. диаграмм. (отч.)'!$E$42,'Лепест. диаграмм. (отч.)'!$E$71,'Лепест. диаграмм. (отч.)'!$E$76,'Лепест. диаграмм. (отч.)'!$E$98)</c:f>
              <c:numCache>
                <c:formatCode>0.0</c:formatCode>
                <c:ptCount val="7"/>
                <c:pt idx="0">
                  <c:v>65</c:v>
                </c:pt>
                <c:pt idx="1">
                  <c:v>100</c:v>
                </c:pt>
                <c:pt idx="2">
                  <c:v>39.799999999999997</c:v>
                </c:pt>
                <c:pt idx="3">
                  <c:v>42</c:v>
                </c:pt>
                <c:pt idx="4">
                  <c:v>75</c:v>
                </c:pt>
                <c:pt idx="5">
                  <c:v>53.33</c:v>
                </c:pt>
                <c:pt idx="6">
                  <c:v>53</c:v>
                </c:pt>
              </c:numCache>
            </c:numRef>
          </c:val>
        </c:ser>
        <c:ser>
          <c:idx val="1"/>
          <c:order val="1"/>
          <c:tx>
            <c:strRef>
              <c:f>'Лепест. диаграмм. (отч.)'!$F$3</c:f>
              <c:strCache>
                <c:ptCount val="1"/>
                <c:pt idx="0">
                  <c:v>МБДОУ «Детский сад № 2 «Солнышко» с. Ножай-Юрт»</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(отч.)'!$F$6,'Лепест. диаграмм. (отч.)'!$F$19,'Лепест. диаграмм. (отч.)'!$F$25,'Лепест. диаграмм. (отч.)'!$F$42,'Лепест. диаграмм. (отч.)'!$F$71,'Лепест. диаграмм. (отч.)'!$F$76,'Лепест. диаграмм. (отч.)'!$F$98)</c:f>
              <c:numCache>
                <c:formatCode>0.0</c:formatCode>
                <c:ptCount val="7"/>
                <c:pt idx="0">
                  <c:v>49</c:v>
                </c:pt>
                <c:pt idx="1">
                  <c:v>100</c:v>
                </c:pt>
                <c:pt idx="2">
                  <c:v>32.4</c:v>
                </c:pt>
                <c:pt idx="3">
                  <c:v>45</c:v>
                </c:pt>
                <c:pt idx="4">
                  <c:v>75</c:v>
                </c:pt>
                <c:pt idx="5">
                  <c:v>53.33</c:v>
                </c:pt>
                <c:pt idx="6">
                  <c:v>54</c:v>
                </c:pt>
              </c:numCache>
            </c:numRef>
          </c:val>
        </c:ser>
        <c:ser>
          <c:idx val="2"/>
          <c:order val="2"/>
          <c:tx>
            <c:strRef>
              <c:f>'Лепест. диаграмм. (отч.)'!$G$3</c:f>
              <c:strCache>
                <c:ptCount val="1"/>
                <c:pt idx="0">
                  <c:v>МБДОУ «Детский сад с. Аллерой»</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(отч.)'!$G$6,'Лепест. диаграмм. (отч.)'!$G$19,'Лепест. диаграмм. (отч.)'!$G$25,'Лепест. диаграмм. (отч.)'!$G$42,'Лепест. диаграмм. (отч.)'!$G$71,'Лепест. диаграмм. (отч.)'!$G$76,'Лепест. диаграмм. (отч.)'!$G$98)</c:f>
              <c:numCache>
                <c:formatCode>0.0</c:formatCode>
                <c:ptCount val="7"/>
                <c:pt idx="0">
                  <c:v>56.5</c:v>
                </c:pt>
                <c:pt idx="1">
                  <c:v>100</c:v>
                </c:pt>
                <c:pt idx="2">
                  <c:v>44</c:v>
                </c:pt>
                <c:pt idx="3">
                  <c:v>46</c:v>
                </c:pt>
                <c:pt idx="4">
                  <c:v>75</c:v>
                </c:pt>
                <c:pt idx="5">
                  <c:v>53.33</c:v>
                </c:pt>
                <c:pt idx="6">
                  <c:v>54</c:v>
                </c:pt>
              </c:numCache>
            </c:numRef>
          </c:val>
        </c:ser>
        <c:ser>
          <c:idx val="3"/>
          <c:order val="3"/>
          <c:tx>
            <c:strRef>
              <c:f>'Лепест. диаграмм. (отч.)'!$H$3</c:f>
              <c:strCache>
                <c:ptCount val="1"/>
                <c:pt idx="0">
                  <c:v>МБДОУ «Детский сад «Ласточки» с. Галайты»</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(отч.)'!$H$6,'Лепест. диаграмм. (отч.)'!$H$19,'Лепест. диаграмм. (отч.)'!$H$25,'Лепест. диаграмм. (отч.)'!$H$42,'Лепест. диаграмм. (отч.)'!$H$71,'Лепест. диаграмм. (отч.)'!$H$76,'Лепест. диаграмм. (отч.)'!$H$98)</c:f>
              <c:numCache>
                <c:formatCode>0.0</c:formatCode>
                <c:ptCount val="7"/>
                <c:pt idx="0">
                  <c:v>45</c:v>
                </c:pt>
                <c:pt idx="1">
                  <c:v>100</c:v>
                </c:pt>
                <c:pt idx="2">
                  <c:v>61.4</c:v>
                </c:pt>
                <c:pt idx="3">
                  <c:v>35.5</c:v>
                </c:pt>
                <c:pt idx="4">
                  <c:v>75</c:v>
                </c:pt>
                <c:pt idx="5">
                  <c:v>42.33</c:v>
                </c:pt>
                <c:pt idx="6">
                  <c:v>79</c:v>
                </c:pt>
              </c:numCache>
            </c:numRef>
          </c:val>
        </c:ser>
        <c:ser>
          <c:idx val="4"/>
          <c:order val="4"/>
          <c:tx>
            <c:strRef>
              <c:f>'Лепест. диаграмм. (отч.)'!$I$3</c:f>
              <c:strCache>
                <c:ptCount val="1"/>
                <c:pt idx="0">
                  <c:v>МБДОУ «Детский сад с. Зандак»</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(отч.)'!$I$6,'Лепест. диаграмм. (отч.)'!$I$19,'Лепест. диаграмм. (отч.)'!$I$25,'Лепест. диаграмм. (отч.)'!$I$42,'Лепест. диаграмм. (отч.)'!$I$71,'Лепест. диаграмм. (отч.)'!$I$76,'Лепест. диаграмм. (отч.)'!$I$98)</c:f>
              <c:numCache>
                <c:formatCode>0.0</c:formatCode>
                <c:ptCount val="7"/>
                <c:pt idx="0">
                  <c:v>60</c:v>
                </c:pt>
                <c:pt idx="1">
                  <c:v>90</c:v>
                </c:pt>
                <c:pt idx="2">
                  <c:v>45</c:v>
                </c:pt>
                <c:pt idx="3">
                  <c:v>42</c:v>
                </c:pt>
                <c:pt idx="4">
                  <c:v>75</c:v>
                </c:pt>
                <c:pt idx="5">
                  <c:v>10</c:v>
                </c:pt>
                <c:pt idx="6">
                  <c:v>44</c:v>
                </c:pt>
              </c:numCache>
            </c:numRef>
          </c:val>
        </c:ser>
        <c:ser>
          <c:idx val="5"/>
          <c:order val="5"/>
          <c:tx>
            <c:strRef>
              <c:f>'Лепест. диаграмм. (отч.)'!$J$3</c:f>
              <c:strCache>
                <c:ptCount val="1"/>
                <c:pt idx="0">
                  <c:v>МБДОУ «Детский сад «Солнышко» с. Саясан»</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(отч.)'!$J$6,'Лепест. диаграмм. (отч.)'!$J$19,'Лепест. диаграмм. (отч.)'!$J$25,'Лепест. диаграмм. (отч.)'!$J$42,'Лепест. диаграмм. (отч.)'!$J$71,'Лепест. диаграмм. (отч.)'!$J$76,'Лепест. диаграмм. (отч.)'!$J$98)</c:f>
              <c:numCache>
                <c:formatCode>0.0</c:formatCode>
                <c:ptCount val="7"/>
                <c:pt idx="0">
                  <c:v>50</c:v>
                </c:pt>
                <c:pt idx="1">
                  <c:v>100</c:v>
                </c:pt>
                <c:pt idx="2">
                  <c:v>33</c:v>
                </c:pt>
                <c:pt idx="3">
                  <c:v>44.5</c:v>
                </c:pt>
                <c:pt idx="4">
                  <c:v>75</c:v>
                </c:pt>
                <c:pt idx="5">
                  <c:v>49.99</c:v>
                </c:pt>
                <c:pt idx="6">
                  <c:v>40</c:v>
                </c:pt>
              </c:numCache>
            </c:numRef>
          </c:val>
        </c:ser>
        <c:ser>
          <c:idx val="6"/>
          <c:order val="6"/>
          <c:tx>
            <c:strRef>
              <c:f>'Лепест. диаграмм. (отч.)'!$K$3</c:f>
              <c:strCache>
                <c:ptCount val="1"/>
                <c:pt idx="0">
                  <c:v>МБДОУ «Детский сад «Теремок» с. Мескеты»</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(отч.)'!$K$6,'Лепест. диаграмм. (отч.)'!$K$19,'Лепест. диаграмм. (отч.)'!$K$25,'Лепест. диаграмм. (отч.)'!$K$42,'Лепест. диаграмм. (отч.)'!$K$71,'Лепест. диаграмм. (отч.)'!$K$76,'Лепест. диаграмм. (отч.)'!$K$98)</c:f>
              <c:numCache>
                <c:formatCode>0.0</c:formatCode>
                <c:ptCount val="7"/>
                <c:pt idx="0">
                  <c:v>15</c:v>
                </c:pt>
                <c:pt idx="1">
                  <c:v>60</c:v>
                </c:pt>
                <c:pt idx="2">
                  <c:v>49</c:v>
                </c:pt>
                <c:pt idx="3">
                  <c:v>22</c:v>
                </c:pt>
                <c:pt idx="4">
                  <c:v>75</c:v>
                </c:pt>
                <c:pt idx="5">
                  <c:v>11</c:v>
                </c:pt>
                <c:pt idx="6">
                  <c:v>40</c:v>
                </c:pt>
              </c:numCache>
            </c:numRef>
          </c:val>
        </c:ser>
        <c:ser>
          <c:idx val="7"/>
          <c:order val="7"/>
          <c:tx>
            <c:strRef>
              <c:f>'Лепест. диаграмм. (отч.)'!$L$3</c:f>
              <c:strCache>
                <c:ptCount val="1"/>
                <c:pt idx="0">
                  <c:v>МБДОУ «Детский сад «Малышка» с. Энгеной»</c:v>
                </c:pt>
              </c:strCache>
            </c:strRef>
          </c:tx>
          <c:marker>
            <c:symbol val="none"/>
          </c:marker>
          <c:cat>
            <c:strRef>
              <c:f>('Лепест. диаграмм. (отч.)'!$B$6,'Лепест. диаграмм. (отч.)'!$B$19,'Лепест. диаграмм. (отч.)'!$B$25,'Лепест. диаграмм. (отч.)'!$B$42,'Лепест. диаграмм. (отч.)'!$B$71,'Лепест. диаграмм. (отч.)'!$B$76,'Лепест. диаграмм. (отч.)'!$B$98)</c:f>
              <c:strCache>
                <c:ptCount val="7"/>
                <c:pt idx="0">
                  <c:v>К1</c:v>
                </c:pt>
                <c:pt idx="1">
                  <c:v>К2</c:v>
                </c:pt>
                <c:pt idx="2">
                  <c:v>К3</c:v>
                </c:pt>
                <c:pt idx="3">
                  <c:v>К4</c:v>
                </c:pt>
                <c:pt idx="4">
                  <c:v>К5</c:v>
                </c:pt>
                <c:pt idx="5">
                  <c:v>К6</c:v>
                </c:pt>
                <c:pt idx="6">
                  <c:v>К7</c:v>
                </c:pt>
              </c:strCache>
            </c:strRef>
          </c:cat>
          <c:val>
            <c:numRef>
              <c:f>('Лепест. диаграмм. (отч.)'!$L$6,'Лепест. диаграмм. (отч.)'!$L$19,'Лепест. диаграмм. (отч.)'!$L$25,'Лепест. диаграмм. (отч.)'!$L$42,'Лепест. диаграмм. (отч.)'!$L$71,'Лепест. диаграмм. (отч.)'!$L$76,'Лепест. диаграмм. (отч.)'!$L$98)</c:f>
              <c:numCache>
                <c:formatCode>0.0</c:formatCode>
                <c:ptCount val="7"/>
                <c:pt idx="0">
                  <c:v>25</c:v>
                </c:pt>
                <c:pt idx="1">
                  <c:v>100</c:v>
                </c:pt>
                <c:pt idx="2">
                  <c:v>41</c:v>
                </c:pt>
                <c:pt idx="3">
                  <c:v>64.5</c:v>
                </c:pt>
                <c:pt idx="4">
                  <c:v>75</c:v>
                </c:pt>
                <c:pt idx="5">
                  <c:v>69.990000000000009</c:v>
                </c:pt>
                <c:pt idx="6">
                  <c:v>54</c:v>
                </c:pt>
              </c:numCache>
            </c:numRef>
          </c:val>
        </c:ser>
        <c:dLbls/>
        <c:axId val="72913280"/>
        <c:axId val="72914816"/>
      </c:radarChart>
      <c:catAx>
        <c:axId val="72913280"/>
        <c:scaling>
          <c:orientation val="minMax"/>
        </c:scaling>
        <c:axPos val="b"/>
        <c:majorGridlines/>
        <c:majorTickMark val="none"/>
        <c:tickLblPos val="nextTo"/>
        <c:spPr>
          <a:ln w="9525">
            <a:noFill/>
          </a:ln>
        </c:spPr>
        <c:txPr>
          <a:bodyPr/>
          <a:lstStyle/>
          <a:p>
            <a:pPr>
              <a:defRPr sz="1400" b="1"/>
            </a:pPr>
            <a:endParaRPr lang="ru-RU"/>
          </a:p>
        </c:txPr>
        <c:crossAx val="72914816"/>
        <c:crosses val="autoZero"/>
        <c:auto val="1"/>
        <c:lblAlgn val="ctr"/>
        <c:lblOffset val="100"/>
      </c:catAx>
      <c:valAx>
        <c:axId val="72914816"/>
        <c:scaling>
          <c:orientation val="minMax"/>
        </c:scaling>
        <c:axPos val="l"/>
        <c:majorGridlines/>
        <c:numFmt formatCode="0.0" sourceLinked="1"/>
        <c:majorTickMark val="none"/>
        <c:tickLblPos val="nextTo"/>
        <c:crossAx val="72913280"/>
        <c:crosses val="autoZero"/>
        <c:crossBetween val="between"/>
      </c:valAx>
    </c:plotArea>
    <c:legend>
      <c:legendPos val="r"/>
      <c:layout>
        <c:manualLayout>
          <c:xMode val="edge"/>
          <c:yMode val="edge"/>
          <c:x val="0.51781608521809297"/>
          <c:y val="0.15427482854965713"/>
          <c:w val="0.46072797511364427"/>
          <c:h val="0.82871899077131472"/>
        </c:manualLayout>
      </c:layout>
      <c:txPr>
        <a:bodyPr/>
        <a:lstStyle/>
        <a:p>
          <a:pPr>
            <a:defRPr sz="1600"/>
          </a:pPr>
          <a:endParaRPr lang="ru-RU"/>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strRef>
          <c:f>К7!$A$1</c:f>
          <c:strCache>
            <c:ptCount val="1"/>
            <c:pt idx="0">
              <c:v>Рейтинг дошкольных образовательных учреждений по группе критериев К7</c:v>
            </c:pt>
          </c:strCache>
        </c:strRef>
      </c:tx>
      <c:txPr>
        <a:bodyPr/>
        <a:lstStyle/>
        <a:p>
          <a:pPr>
            <a:defRPr sz="1200"/>
          </a:pPr>
          <a:endParaRPr lang="ru-RU"/>
        </a:p>
      </c:txPr>
    </c:title>
    <c:plotArea>
      <c:layout>
        <c:manualLayout>
          <c:layoutTarget val="inner"/>
          <c:xMode val="edge"/>
          <c:yMode val="edge"/>
          <c:x val="6.746207766839242E-2"/>
          <c:y val="0.16123346390746388"/>
          <c:w val="0.92083560362640693"/>
          <c:h val="0.56390904654506135"/>
        </c:manualLayout>
      </c:layout>
      <c:barChart>
        <c:barDir val="col"/>
        <c:grouping val="clustered"/>
        <c:ser>
          <c:idx val="0"/>
          <c:order val="0"/>
          <c:dLbls>
            <c:showVal val="1"/>
          </c:dLbls>
          <c:cat>
            <c:strRef>
              <c:f>К7!$B$4:$B$11</c:f>
              <c:strCache>
                <c:ptCount val="8"/>
                <c:pt idx="0">
                  <c:v>МБДОУ «Детский сад «Солнышко» с. Саясан»</c:v>
                </c:pt>
                <c:pt idx="1">
                  <c:v>МБДОУ «Детский сад «Теремок» с. Мескеты»</c:v>
                </c:pt>
                <c:pt idx="2">
                  <c:v>МБДОУ «Детский сад с. Зандак»</c:v>
                </c:pt>
                <c:pt idx="3">
                  <c:v>МБДОУ «Детский сад № 1 «Ангелочки» с. Ножай-Юрт»</c:v>
                </c:pt>
                <c:pt idx="4">
                  <c:v>МБДОУ «Детский сад № 2 «Солнышко» с. Ножай-Юрт»</c:v>
                </c:pt>
                <c:pt idx="5">
                  <c:v>МБДОУ «Детский сад с. Аллерой»</c:v>
                </c:pt>
                <c:pt idx="6">
                  <c:v>МБДОУ «Детский сад «Малышка» с. Энгеной»</c:v>
                </c:pt>
                <c:pt idx="7">
                  <c:v>МБДОУ «Детский сад «Ласточки» с. Галайты»</c:v>
                </c:pt>
              </c:strCache>
            </c:strRef>
          </c:cat>
          <c:val>
            <c:numRef>
              <c:f>К7!$C$4:$C$11</c:f>
              <c:numCache>
                <c:formatCode>0.0</c:formatCode>
                <c:ptCount val="8"/>
                <c:pt idx="0">
                  <c:v>40</c:v>
                </c:pt>
                <c:pt idx="1">
                  <c:v>40</c:v>
                </c:pt>
                <c:pt idx="2">
                  <c:v>44</c:v>
                </c:pt>
                <c:pt idx="3">
                  <c:v>53</c:v>
                </c:pt>
                <c:pt idx="4">
                  <c:v>54</c:v>
                </c:pt>
                <c:pt idx="5">
                  <c:v>54</c:v>
                </c:pt>
                <c:pt idx="6">
                  <c:v>54</c:v>
                </c:pt>
                <c:pt idx="7">
                  <c:v>79</c:v>
                </c:pt>
              </c:numCache>
            </c:numRef>
          </c:val>
        </c:ser>
        <c:dLbls/>
        <c:axId val="76952704"/>
        <c:axId val="76954240"/>
      </c:barChart>
      <c:catAx>
        <c:axId val="76952704"/>
        <c:scaling>
          <c:orientation val="minMax"/>
        </c:scaling>
        <c:axPos val="b"/>
        <c:majorTickMark val="none"/>
        <c:tickLblPos val="nextTo"/>
        <c:crossAx val="76954240"/>
        <c:crosses val="autoZero"/>
        <c:auto val="1"/>
        <c:lblAlgn val="ctr"/>
        <c:lblOffset val="100"/>
      </c:catAx>
      <c:valAx>
        <c:axId val="76954240"/>
        <c:scaling>
          <c:orientation val="minMax"/>
          <c:max val="100"/>
        </c:scaling>
        <c:axPos val="l"/>
        <c:numFmt formatCode="0.0" sourceLinked="1"/>
        <c:majorTickMark val="none"/>
        <c:tickLblPos val="nextTo"/>
        <c:crossAx val="76952704"/>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800"/>
            </a:pPr>
            <a:r>
              <a:rPr lang="ru-RU" sz="1800"/>
              <a:t>Сводный</a:t>
            </a:r>
            <a:r>
              <a:rPr lang="ru-RU" sz="1800" baseline="0"/>
              <a:t> рейтинг ДОУ Ножай-Юртовского района с накоплением</a:t>
            </a:r>
            <a:endParaRPr lang="ru-RU" sz="1800"/>
          </a:p>
        </c:rich>
      </c:tx>
      <c:layout/>
    </c:title>
    <c:plotArea>
      <c:layout/>
      <c:barChart>
        <c:barDir val="col"/>
        <c:grouping val="stacked"/>
        <c:ser>
          <c:idx val="0"/>
          <c:order val="0"/>
          <c:tx>
            <c:strRef>
              <c:f>'Гист. с накопл. (отч.)'!$B$6</c:f>
              <c:strCache>
                <c:ptCount val="1"/>
                <c:pt idx="0">
                  <c:v>К1</c:v>
                </c:pt>
              </c:strCache>
            </c:strRef>
          </c:tx>
          <c:spPr>
            <a:ln>
              <a:solidFill>
                <a:schemeClr val="tx1"/>
              </a:solidFill>
            </a:ln>
          </c:spPr>
          <c:dLbls>
            <c:dLbl>
              <c:idx val="23"/>
              <c:numFmt formatCode="#&quot; &quot;?/?" sourceLinked="0"/>
              <c:spPr>
                <a:noFill/>
                <a:ln>
                  <a:noFill/>
                </a:ln>
                <a:effectLst/>
              </c:spPr>
              <c:txPr>
                <a:bodyPr/>
                <a:lstStyle/>
                <a:p>
                  <a:pPr>
                    <a:defRPr b="1">
                      <a:solidFill>
                        <a:sysClr val="windowText" lastClr="000000"/>
                      </a:solidFill>
                    </a:defRPr>
                  </a:pPr>
                  <a:endParaRPr lang="ru-RU"/>
                </a:p>
              </c:txPr>
            </c:dLbl>
            <c:spPr>
              <a:noFill/>
              <a:ln>
                <a:noFill/>
              </a:ln>
              <a:effectLst/>
            </c:spPr>
            <c:txPr>
              <a:bodyPr/>
              <a:lstStyle/>
              <a:p>
                <a:pPr>
                  <a:defRPr b="1">
                    <a:solidFill>
                      <a:sysClr val="windowText" lastClr="000000"/>
                    </a:solidFill>
                  </a:defRPr>
                </a:pPr>
                <a:endParaRPr lang="ru-RU"/>
              </a:p>
            </c:txPr>
            <c:showVal val="1"/>
            <c:extLst>
              <c:ext xmlns:c15="http://schemas.microsoft.com/office/drawing/2012/chart" uri="{CE6537A1-D6FC-4f65-9D91-7224C49458BB}">
                <c15:showLeaderLines val="0"/>
              </c:ext>
            </c:extLst>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(отч.)'!$E$6:$L$6</c:f>
              <c:numCache>
                <c:formatCode>0.0</c:formatCode>
                <c:ptCount val="8"/>
                <c:pt idx="0">
                  <c:v>13</c:v>
                </c:pt>
                <c:pt idx="1">
                  <c:v>9.8000000000000007</c:v>
                </c:pt>
                <c:pt idx="2">
                  <c:v>11.3</c:v>
                </c:pt>
                <c:pt idx="3">
                  <c:v>9</c:v>
                </c:pt>
                <c:pt idx="4">
                  <c:v>12</c:v>
                </c:pt>
                <c:pt idx="5">
                  <c:v>10</c:v>
                </c:pt>
                <c:pt idx="6">
                  <c:v>3</c:v>
                </c:pt>
                <c:pt idx="7">
                  <c:v>5</c:v>
                </c:pt>
              </c:numCache>
            </c:numRef>
          </c:val>
        </c:ser>
        <c:ser>
          <c:idx val="1"/>
          <c:order val="1"/>
          <c:tx>
            <c:strRef>
              <c:f>'Гист. с накопл. (отч.)'!$B$19</c:f>
              <c:strCache>
                <c:ptCount val="1"/>
                <c:pt idx="0">
                  <c:v>К2</c:v>
                </c:pt>
              </c:strCache>
            </c:strRef>
          </c:tx>
          <c:spPr>
            <a:ln>
              <a:solidFill>
                <a:schemeClr val="tx1"/>
              </a:solidFill>
            </a:ln>
          </c:spPr>
          <c:dLbls>
            <c:showVal val="1"/>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(отч.)'!$E$19:$L$19</c:f>
              <c:numCache>
                <c:formatCode>0.0</c:formatCode>
                <c:ptCount val="8"/>
                <c:pt idx="0">
                  <c:v>15</c:v>
                </c:pt>
                <c:pt idx="1">
                  <c:v>15</c:v>
                </c:pt>
                <c:pt idx="2">
                  <c:v>15</c:v>
                </c:pt>
                <c:pt idx="3">
                  <c:v>15</c:v>
                </c:pt>
                <c:pt idx="4">
                  <c:v>13.5</c:v>
                </c:pt>
                <c:pt idx="5">
                  <c:v>15</c:v>
                </c:pt>
                <c:pt idx="6">
                  <c:v>9</c:v>
                </c:pt>
                <c:pt idx="7">
                  <c:v>15</c:v>
                </c:pt>
              </c:numCache>
            </c:numRef>
          </c:val>
        </c:ser>
        <c:ser>
          <c:idx val="2"/>
          <c:order val="2"/>
          <c:tx>
            <c:strRef>
              <c:f>'Гист. с накопл. (отч.)'!$B$25</c:f>
              <c:strCache>
                <c:ptCount val="1"/>
                <c:pt idx="0">
                  <c:v>К3</c:v>
                </c:pt>
              </c:strCache>
            </c:strRef>
          </c:tx>
          <c:spPr>
            <a:ln>
              <a:solidFill>
                <a:schemeClr val="tx1"/>
              </a:solidFill>
            </a:ln>
          </c:spPr>
          <c:dLbls>
            <c:showVal val="1"/>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(отч.)'!$E$25:$L$25</c:f>
              <c:numCache>
                <c:formatCode>0.0</c:formatCode>
                <c:ptCount val="8"/>
                <c:pt idx="0">
                  <c:v>7.96</c:v>
                </c:pt>
                <c:pt idx="1">
                  <c:v>6.48</c:v>
                </c:pt>
                <c:pt idx="2">
                  <c:v>8.8000000000000007</c:v>
                </c:pt>
                <c:pt idx="3">
                  <c:v>12.280000000000001</c:v>
                </c:pt>
                <c:pt idx="4">
                  <c:v>9</c:v>
                </c:pt>
                <c:pt idx="5">
                  <c:v>6.6000000000000005</c:v>
                </c:pt>
                <c:pt idx="6">
                  <c:v>9.8000000000000007</c:v>
                </c:pt>
                <c:pt idx="7">
                  <c:v>8.2000000000000011</c:v>
                </c:pt>
              </c:numCache>
            </c:numRef>
          </c:val>
        </c:ser>
        <c:ser>
          <c:idx val="3"/>
          <c:order val="3"/>
          <c:tx>
            <c:strRef>
              <c:f>'Гист. с накопл. (отч.)'!$B$42</c:f>
              <c:strCache>
                <c:ptCount val="1"/>
                <c:pt idx="0">
                  <c:v>К4</c:v>
                </c:pt>
              </c:strCache>
            </c:strRef>
          </c:tx>
          <c:spPr>
            <a:ln>
              <a:solidFill>
                <a:schemeClr val="tx1"/>
              </a:solidFill>
            </a:ln>
          </c:spPr>
          <c:dLbls>
            <c:showVal val="1"/>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(отч.)'!$E$42:$L$42</c:f>
              <c:numCache>
                <c:formatCode>0.0</c:formatCode>
                <c:ptCount val="8"/>
                <c:pt idx="0">
                  <c:v>8.4</c:v>
                </c:pt>
                <c:pt idx="1">
                  <c:v>9</c:v>
                </c:pt>
                <c:pt idx="2">
                  <c:v>9.2000000000000011</c:v>
                </c:pt>
                <c:pt idx="3">
                  <c:v>7.1000000000000005</c:v>
                </c:pt>
                <c:pt idx="4">
                  <c:v>8.4</c:v>
                </c:pt>
                <c:pt idx="5">
                  <c:v>8.9</c:v>
                </c:pt>
                <c:pt idx="6">
                  <c:v>4.4000000000000004</c:v>
                </c:pt>
                <c:pt idx="7">
                  <c:v>12.9</c:v>
                </c:pt>
              </c:numCache>
            </c:numRef>
          </c:val>
        </c:ser>
        <c:ser>
          <c:idx val="4"/>
          <c:order val="4"/>
          <c:tx>
            <c:strRef>
              <c:f>'Гист. с накопл. (отч.)'!$B$71</c:f>
              <c:strCache>
                <c:ptCount val="1"/>
                <c:pt idx="0">
                  <c:v>К5</c:v>
                </c:pt>
              </c:strCache>
            </c:strRef>
          </c:tx>
          <c:spPr>
            <a:ln>
              <a:solidFill>
                <a:schemeClr val="tx1"/>
              </a:solidFill>
            </a:ln>
          </c:spPr>
          <c:dLbls>
            <c:showVal val="1"/>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(отч.)'!$E$71:$L$71</c:f>
              <c:numCache>
                <c:formatCode>0.0</c:formatCode>
                <c:ptCount val="8"/>
                <c:pt idx="0">
                  <c:v>3.75</c:v>
                </c:pt>
                <c:pt idx="1">
                  <c:v>3.75</c:v>
                </c:pt>
                <c:pt idx="2">
                  <c:v>3.75</c:v>
                </c:pt>
                <c:pt idx="3">
                  <c:v>3.75</c:v>
                </c:pt>
                <c:pt idx="4">
                  <c:v>3.75</c:v>
                </c:pt>
                <c:pt idx="5">
                  <c:v>3.75</c:v>
                </c:pt>
                <c:pt idx="6">
                  <c:v>3.75</c:v>
                </c:pt>
                <c:pt idx="7">
                  <c:v>3.75</c:v>
                </c:pt>
              </c:numCache>
            </c:numRef>
          </c:val>
        </c:ser>
        <c:ser>
          <c:idx val="5"/>
          <c:order val="5"/>
          <c:tx>
            <c:strRef>
              <c:f>'Гист. с накопл. (отч.)'!$B$76</c:f>
              <c:strCache>
                <c:ptCount val="1"/>
                <c:pt idx="0">
                  <c:v>К6</c:v>
                </c:pt>
              </c:strCache>
            </c:strRef>
          </c:tx>
          <c:spPr>
            <a:ln>
              <a:solidFill>
                <a:schemeClr val="tx1"/>
              </a:solidFill>
            </a:ln>
          </c:spPr>
          <c:dLbls>
            <c:showVal val="1"/>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(отч.)'!$E$76:$L$76</c:f>
              <c:numCache>
                <c:formatCode>0.0</c:formatCode>
                <c:ptCount val="8"/>
                <c:pt idx="0">
                  <c:v>5.3330000000000002</c:v>
                </c:pt>
                <c:pt idx="1">
                  <c:v>5.3330000000000002</c:v>
                </c:pt>
                <c:pt idx="2">
                  <c:v>5.3330000000000002</c:v>
                </c:pt>
                <c:pt idx="3">
                  <c:v>4.2329999999999997</c:v>
                </c:pt>
                <c:pt idx="4">
                  <c:v>1</c:v>
                </c:pt>
                <c:pt idx="5">
                  <c:v>4.9990000000000006</c:v>
                </c:pt>
                <c:pt idx="6">
                  <c:v>1.1000000000000001</c:v>
                </c:pt>
                <c:pt idx="7">
                  <c:v>6.9990000000000014</c:v>
                </c:pt>
              </c:numCache>
            </c:numRef>
          </c:val>
        </c:ser>
        <c:ser>
          <c:idx val="6"/>
          <c:order val="6"/>
          <c:tx>
            <c:strRef>
              <c:f>'Гист. с накопл. (отч.)'!$B$98</c:f>
              <c:strCache>
                <c:ptCount val="1"/>
                <c:pt idx="0">
                  <c:v>К7</c:v>
                </c:pt>
              </c:strCache>
            </c:strRef>
          </c:tx>
          <c:spPr>
            <a:ln>
              <a:solidFill>
                <a:schemeClr val="tx1"/>
              </a:solidFill>
            </a:ln>
          </c:spPr>
          <c:dLbls>
            <c:showVal val="1"/>
          </c:dLbls>
          <c:cat>
            <c:strRef>
              <c:f>'Гист. с накопл. (отч.)'!$E$3:$L$3</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'Гист. с накопл. (отч.)'!$E$98:$L$98</c:f>
              <c:numCache>
                <c:formatCode>0.0</c:formatCode>
                <c:ptCount val="8"/>
                <c:pt idx="0">
                  <c:v>5.3000000000000007</c:v>
                </c:pt>
                <c:pt idx="1">
                  <c:v>5.4</c:v>
                </c:pt>
                <c:pt idx="2">
                  <c:v>5.4</c:v>
                </c:pt>
                <c:pt idx="3">
                  <c:v>7.9</c:v>
                </c:pt>
                <c:pt idx="4">
                  <c:v>4.4000000000000004</c:v>
                </c:pt>
                <c:pt idx="5">
                  <c:v>4</c:v>
                </c:pt>
                <c:pt idx="6">
                  <c:v>4</c:v>
                </c:pt>
                <c:pt idx="7">
                  <c:v>5.4</c:v>
                </c:pt>
              </c:numCache>
            </c:numRef>
          </c:val>
        </c:ser>
        <c:dLbls/>
        <c:gapWidth val="55"/>
        <c:overlap val="100"/>
        <c:axId val="73689728"/>
        <c:axId val="73707904"/>
      </c:barChart>
      <c:catAx>
        <c:axId val="73689728"/>
        <c:scaling>
          <c:orientation val="minMax"/>
        </c:scaling>
        <c:axPos val="b"/>
        <c:majorTickMark val="none"/>
        <c:tickLblPos val="nextTo"/>
        <c:txPr>
          <a:bodyPr/>
          <a:lstStyle/>
          <a:p>
            <a:pPr>
              <a:defRPr sz="1100"/>
            </a:pPr>
            <a:endParaRPr lang="ru-RU"/>
          </a:p>
        </c:txPr>
        <c:crossAx val="73707904"/>
        <c:crosses val="autoZero"/>
        <c:auto val="1"/>
        <c:lblAlgn val="ctr"/>
        <c:lblOffset val="100"/>
      </c:catAx>
      <c:valAx>
        <c:axId val="73707904"/>
        <c:scaling>
          <c:orientation val="minMax"/>
          <c:max val="100"/>
        </c:scaling>
        <c:axPos val="l"/>
        <c:numFmt formatCode="0.0" sourceLinked="1"/>
        <c:majorTickMark val="none"/>
        <c:tickLblPos val="nextTo"/>
        <c:crossAx val="73689728"/>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strRef>
          <c:f>'Рейтинг Свод'!$A$1</c:f>
          <c:strCache>
            <c:ptCount val="1"/>
            <c:pt idx="0">
              <c:v>Сводный рейтинг ДОУ Ножай-Юртовского района</c:v>
            </c:pt>
          </c:strCache>
        </c:strRef>
      </c:tx>
      <c:overlay val="1"/>
    </c:title>
    <c:plotArea>
      <c:layout>
        <c:manualLayout>
          <c:layoutTarget val="inner"/>
          <c:xMode val="edge"/>
          <c:yMode val="edge"/>
          <c:x val="6.467087400319739E-2"/>
          <c:y val="0.15924902355324677"/>
          <c:w val="0.91565660104852842"/>
          <c:h val="0.54572246284777925"/>
        </c:manualLayout>
      </c:layout>
      <c:barChart>
        <c:barDir val="col"/>
        <c:grouping val="clustered"/>
        <c:ser>
          <c:idx val="0"/>
          <c:order val="0"/>
          <c:dLbls>
            <c:showVal val="1"/>
          </c:dLbls>
          <c:cat>
            <c:strRef>
              <c:f>'Рейтинг Свод'!$AA$4:$AA$11</c:f>
              <c:strCache>
                <c:ptCount val="8"/>
                <c:pt idx="0">
                  <c:v>МБДОУ «Детский сад «Теремок» с. Мескеты»</c:v>
                </c:pt>
                <c:pt idx="1">
                  <c:v>МБДОУ «Детский сад с. Зандак»</c:v>
                </c:pt>
                <c:pt idx="2">
                  <c:v>МБДОУ «Детский сад «Солнышко» с. Саясан»</c:v>
                </c:pt>
                <c:pt idx="3">
                  <c:v>МБДОУ «Детский сад № 2 «Солнышко» с. Ножай-Юрт»</c:v>
                </c:pt>
                <c:pt idx="4">
                  <c:v>МБДОУ «Детский сад «Малышка» с. Энгеной»</c:v>
                </c:pt>
                <c:pt idx="5">
                  <c:v>МБДОУ «Детский сад № 1 «Ангелочки» с. Ножай-Юрт»</c:v>
                </c:pt>
                <c:pt idx="6">
                  <c:v>МБДОУ «Детский сад с. Аллерой»</c:v>
                </c:pt>
                <c:pt idx="7">
                  <c:v>МБДОУ «Детский сад «Ласточки» с. Галайты»</c:v>
                </c:pt>
              </c:strCache>
            </c:strRef>
          </c:cat>
          <c:val>
            <c:numRef>
              <c:f>'Рейтинг Свод'!$AB$4:$AB$11</c:f>
              <c:numCache>
                <c:formatCode>0.0</c:formatCode>
                <c:ptCount val="8"/>
                <c:pt idx="0">
                  <c:v>35.050000000000004</c:v>
                </c:pt>
                <c:pt idx="1">
                  <c:v>52.05</c:v>
                </c:pt>
                <c:pt idx="2">
                  <c:v>53.249000000000002</c:v>
                </c:pt>
                <c:pt idx="3">
                  <c:v>54.762999999999998</c:v>
                </c:pt>
                <c:pt idx="4">
                  <c:v>57.249000000000002</c:v>
                </c:pt>
                <c:pt idx="5">
                  <c:v>58.742999999999995</c:v>
                </c:pt>
                <c:pt idx="6">
                  <c:v>58.783000000000001</c:v>
                </c:pt>
                <c:pt idx="7">
                  <c:v>59.262999999999998</c:v>
                </c:pt>
              </c:numCache>
            </c:numRef>
          </c:val>
        </c:ser>
        <c:dLbls/>
        <c:axId val="73990528"/>
        <c:axId val="73992064"/>
      </c:barChart>
      <c:catAx>
        <c:axId val="73990528"/>
        <c:scaling>
          <c:orientation val="minMax"/>
        </c:scaling>
        <c:axPos val="b"/>
        <c:tickLblPos val="nextTo"/>
        <c:crossAx val="73992064"/>
        <c:crosses val="autoZero"/>
        <c:auto val="1"/>
        <c:lblAlgn val="ctr"/>
        <c:lblOffset val="100"/>
      </c:catAx>
      <c:valAx>
        <c:axId val="73992064"/>
        <c:scaling>
          <c:orientation val="minMax"/>
          <c:max val="100"/>
          <c:min val="0"/>
        </c:scaling>
        <c:axPos val="l"/>
        <c:majorGridlines>
          <c:spPr>
            <a:ln>
              <a:noFill/>
            </a:ln>
          </c:spPr>
        </c:majorGridlines>
        <c:numFmt formatCode="0.0" sourceLinked="1"/>
        <c:majorTickMark val="none"/>
        <c:tickLblPos val="nextTo"/>
        <c:crossAx val="73990528"/>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strRef>
          <c:f>К1!$A$1</c:f>
          <c:strCache>
            <c:ptCount val="1"/>
            <c:pt idx="0">
              <c:v>Рейтинг дошкольных образовательных учреждений по группе критериев К1 </c:v>
            </c:pt>
          </c:strCache>
        </c:strRef>
      </c:tx>
      <c:txPr>
        <a:bodyPr/>
        <a:lstStyle/>
        <a:p>
          <a:pPr>
            <a:defRPr sz="1200"/>
          </a:pPr>
          <a:endParaRPr lang="ru-RU"/>
        </a:p>
      </c:txPr>
    </c:title>
    <c:plotArea>
      <c:layout>
        <c:manualLayout>
          <c:layoutTarget val="inner"/>
          <c:xMode val="edge"/>
          <c:yMode val="edge"/>
          <c:x val="6.746207766839242E-2"/>
          <c:y val="0.16123346390746388"/>
          <c:w val="0.92083560362640693"/>
          <c:h val="0.56390904654506135"/>
        </c:manualLayout>
      </c:layout>
      <c:barChart>
        <c:barDir val="col"/>
        <c:grouping val="clustered"/>
        <c:ser>
          <c:idx val="0"/>
          <c:order val="0"/>
          <c:dLbls>
            <c:showVal val="1"/>
          </c:dLbls>
          <c:cat>
            <c:strRef>
              <c:f>К1!$B$4:$B$11</c:f>
              <c:strCache>
                <c:ptCount val="8"/>
                <c:pt idx="0">
                  <c:v>МБДОУ «Детский сад «Теремок» с. Мескеты»</c:v>
                </c:pt>
                <c:pt idx="1">
                  <c:v>МБДОУ «Детский сад «Малышка» с. Энгеной»</c:v>
                </c:pt>
                <c:pt idx="2">
                  <c:v>МБДОУ «Детский сад «Ласточки» с. Галайты»</c:v>
                </c:pt>
                <c:pt idx="3">
                  <c:v>МБДОУ «Детский сад № 2 «Солнышко» с. Ножай-Юрт»</c:v>
                </c:pt>
                <c:pt idx="4">
                  <c:v>МБДОУ «Детский сад «Солнышко» с. Саясан»</c:v>
                </c:pt>
                <c:pt idx="5">
                  <c:v>МБДОУ «Детский сад с. Аллерой»</c:v>
                </c:pt>
                <c:pt idx="6">
                  <c:v>МБДОУ «Детский сад с. Зандак»</c:v>
                </c:pt>
                <c:pt idx="7">
                  <c:v>МБДОУ «Детский сад № 1 «Ангелочки» с. Ножай-Юрт»</c:v>
                </c:pt>
              </c:strCache>
            </c:strRef>
          </c:cat>
          <c:val>
            <c:numRef>
              <c:f>К1!$C$4:$C$11</c:f>
              <c:numCache>
                <c:formatCode>0.0</c:formatCode>
                <c:ptCount val="8"/>
                <c:pt idx="0">
                  <c:v>15</c:v>
                </c:pt>
                <c:pt idx="1">
                  <c:v>25</c:v>
                </c:pt>
                <c:pt idx="2">
                  <c:v>45</c:v>
                </c:pt>
                <c:pt idx="3">
                  <c:v>49</c:v>
                </c:pt>
                <c:pt idx="4">
                  <c:v>50</c:v>
                </c:pt>
                <c:pt idx="5">
                  <c:v>56.5</c:v>
                </c:pt>
                <c:pt idx="6">
                  <c:v>60</c:v>
                </c:pt>
                <c:pt idx="7">
                  <c:v>65</c:v>
                </c:pt>
              </c:numCache>
            </c:numRef>
          </c:val>
        </c:ser>
        <c:dLbls/>
        <c:axId val="74017792"/>
        <c:axId val="74027776"/>
      </c:barChart>
      <c:catAx>
        <c:axId val="74017792"/>
        <c:scaling>
          <c:orientation val="minMax"/>
        </c:scaling>
        <c:axPos val="b"/>
        <c:majorTickMark val="none"/>
        <c:tickLblPos val="nextTo"/>
        <c:crossAx val="74027776"/>
        <c:crosses val="autoZero"/>
        <c:auto val="1"/>
        <c:lblAlgn val="ctr"/>
        <c:lblOffset val="100"/>
      </c:catAx>
      <c:valAx>
        <c:axId val="74027776"/>
        <c:scaling>
          <c:orientation val="minMax"/>
          <c:max val="100"/>
        </c:scaling>
        <c:axPos val="l"/>
        <c:numFmt formatCode="0.0" sourceLinked="1"/>
        <c:majorTickMark val="none"/>
        <c:tickLblPos val="nextTo"/>
        <c:crossAx val="74017792"/>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strRef>
          <c:f>К2!$A$1</c:f>
          <c:strCache>
            <c:ptCount val="1"/>
            <c:pt idx="0">
              <c:v>Рейтинг дошкольных образовательных учреждений по группе критериев К2 </c:v>
            </c:pt>
          </c:strCache>
        </c:strRef>
      </c:tx>
      <c:txPr>
        <a:bodyPr/>
        <a:lstStyle/>
        <a:p>
          <a:pPr>
            <a:defRPr sz="1200"/>
          </a:pPr>
          <a:endParaRPr lang="ru-RU"/>
        </a:p>
      </c:txPr>
    </c:title>
    <c:plotArea>
      <c:layout>
        <c:manualLayout>
          <c:layoutTarget val="inner"/>
          <c:xMode val="edge"/>
          <c:yMode val="edge"/>
          <c:x val="6.746207766839242E-2"/>
          <c:y val="0.15788338015537007"/>
          <c:w val="0.92083560362640693"/>
          <c:h val="0.56725913029715502"/>
        </c:manualLayout>
      </c:layout>
      <c:barChart>
        <c:barDir val="col"/>
        <c:grouping val="clustered"/>
        <c:ser>
          <c:idx val="0"/>
          <c:order val="0"/>
          <c:dLbls>
            <c:showVal val="1"/>
          </c:dLbls>
          <c:cat>
            <c:strRef>
              <c:f>К2!$B$4:$B$11</c:f>
              <c:strCache>
                <c:ptCount val="8"/>
                <c:pt idx="0">
                  <c:v>МБДОУ «Детский сад «Теремок» с. Мескеты»</c:v>
                </c:pt>
                <c:pt idx="1">
                  <c:v>МБДОУ «Детский сад с. Зандак»</c:v>
                </c:pt>
                <c:pt idx="2">
                  <c:v>МБДОУ «Детский сад № 1 «Ангелочки» с. Ножай-Юрт»</c:v>
                </c:pt>
                <c:pt idx="3">
                  <c:v>МБДОУ «Детский сад № 2 «Солнышко» с. Ножай-Юрт»</c:v>
                </c:pt>
                <c:pt idx="4">
                  <c:v>МБДОУ «Детский сад с. Аллерой»</c:v>
                </c:pt>
                <c:pt idx="5">
                  <c:v>МБДОУ «Детский сад «Ласточки» с. Галайты»</c:v>
                </c:pt>
                <c:pt idx="6">
                  <c:v>МБДОУ «Детский сад «Солнышко» с. Саясан»</c:v>
                </c:pt>
                <c:pt idx="7">
                  <c:v>МБДОУ «Детский сад «Малышка» с. Энгеной»</c:v>
                </c:pt>
              </c:strCache>
            </c:strRef>
          </c:cat>
          <c:val>
            <c:numRef>
              <c:f>К2!$C$4:$C$11</c:f>
              <c:numCache>
                <c:formatCode>0.0</c:formatCode>
                <c:ptCount val="8"/>
                <c:pt idx="0">
                  <c:v>60</c:v>
                </c:pt>
                <c:pt idx="1">
                  <c:v>90</c:v>
                </c:pt>
                <c:pt idx="2">
                  <c:v>100</c:v>
                </c:pt>
                <c:pt idx="3">
                  <c:v>100</c:v>
                </c:pt>
                <c:pt idx="4">
                  <c:v>100</c:v>
                </c:pt>
                <c:pt idx="5">
                  <c:v>100</c:v>
                </c:pt>
                <c:pt idx="6">
                  <c:v>100</c:v>
                </c:pt>
                <c:pt idx="7">
                  <c:v>100</c:v>
                </c:pt>
              </c:numCache>
            </c:numRef>
          </c:val>
        </c:ser>
        <c:dLbls/>
        <c:axId val="76649216"/>
        <c:axId val="76650752"/>
      </c:barChart>
      <c:catAx>
        <c:axId val="76649216"/>
        <c:scaling>
          <c:orientation val="minMax"/>
        </c:scaling>
        <c:axPos val="b"/>
        <c:majorTickMark val="none"/>
        <c:tickLblPos val="nextTo"/>
        <c:crossAx val="76650752"/>
        <c:crosses val="autoZero"/>
        <c:auto val="1"/>
        <c:lblAlgn val="ctr"/>
        <c:lblOffset val="100"/>
      </c:catAx>
      <c:valAx>
        <c:axId val="76650752"/>
        <c:scaling>
          <c:orientation val="minMax"/>
          <c:max val="100"/>
        </c:scaling>
        <c:axPos val="l"/>
        <c:numFmt formatCode="0.0" sourceLinked="1"/>
        <c:majorTickMark val="none"/>
        <c:tickLblPos val="nextTo"/>
        <c:crossAx val="76649216"/>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strRef>
          <c:f>К3!$A$1</c:f>
          <c:strCache>
            <c:ptCount val="1"/>
            <c:pt idx="0">
              <c:v>Рейтинг дошкольных образовательных учреждений по группе критериев К3 </c:v>
            </c:pt>
          </c:strCache>
        </c:strRef>
      </c:tx>
      <c:txPr>
        <a:bodyPr/>
        <a:lstStyle/>
        <a:p>
          <a:pPr>
            <a:defRPr sz="1200"/>
          </a:pPr>
          <a:endParaRPr lang="ru-RU"/>
        </a:p>
      </c:txPr>
    </c:title>
    <c:plotArea>
      <c:layout>
        <c:manualLayout>
          <c:layoutTarget val="inner"/>
          <c:xMode val="edge"/>
          <c:yMode val="edge"/>
          <c:x val="6.746207766839242E-2"/>
          <c:y val="0.16123346390746388"/>
          <c:w val="0.92083560362640693"/>
          <c:h val="0.56390904654506135"/>
        </c:manualLayout>
      </c:layout>
      <c:barChart>
        <c:barDir val="col"/>
        <c:grouping val="clustered"/>
        <c:ser>
          <c:idx val="0"/>
          <c:order val="0"/>
          <c:dLbls>
            <c:showVal val="1"/>
          </c:dLbls>
          <c:cat>
            <c:strRef>
              <c:f>К3!$B$4:$B$11</c:f>
              <c:strCache>
                <c:ptCount val="8"/>
                <c:pt idx="0">
                  <c:v>МБДОУ «Детский сад № 2 «Солнышко» с. Ножай-Юрт»</c:v>
                </c:pt>
                <c:pt idx="1">
                  <c:v>МБДОУ «Детский сад «Солнышко» с. Саясан»</c:v>
                </c:pt>
                <c:pt idx="2">
                  <c:v>МБДОУ «Детский сад № 1 «Ангелочки» с. Ножай-Юрт»</c:v>
                </c:pt>
                <c:pt idx="3">
                  <c:v>МБДОУ «Детский сад «Малышка» с. Энгеной»</c:v>
                </c:pt>
                <c:pt idx="4">
                  <c:v>МБДОУ «Детский сад с. Аллерой»</c:v>
                </c:pt>
                <c:pt idx="5">
                  <c:v>МБДОУ «Детский сад с. Зандак»</c:v>
                </c:pt>
                <c:pt idx="6">
                  <c:v>МБДОУ «Детский сад «Теремок» с. Мескеты»</c:v>
                </c:pt>
                <c:pt idx="7">
                  <c:v>МБДОУ «Детский сад «Ласточки» с. Галайты»</c:v>
                </c:pt>
              </c:strCache>
            </c:strRef>
          </c:cat>
          <c:val>
            <c:numRef>
              <c:f>К3!$C$4:$C$11</c:f>
              <c:numCache>
                <c:formatCode>0.0</c:formatCode>
                <c:ptCount val="8"/>
                <c:pt idx="0">
                  <c:v>32.4</c:v>
                </c:pt>
                <c:pt idx="1">
                  <c:v>33</c:v>
                </c:pt>
                <c:pt idx="2">
                  <c:v>39.799999999999997</c:v>
                </c:pt>
                <c:pt idx="3">
                  <c:v>41</c:v>
                </c:pt>
                <c:pt idx="4">
                  <c:v>44</c:v>
                </c:pt>
                <c:pt idx="5">
                  <c:v>45</c:v>
                </c:pt>
                <c:pt idx="6">
                  <c:v>49</c:v>
                </c:pt>
                <c:pt idx="7">
                  <c:v>61.4</c:v>
                </c:pt>
              </c:numCache>
            </c:numRef>
          </c:val>
        </c:ser>
        <c:dLbls/>
        <c:axId val="76695808"/>
        <c:axId val="76713984"/>
      </c:barChart>
      <c:catAx>
        <c:axId val="76695808"/>
        <c:scaling>
          <c:orientation val="minMax"/>
        </c:scaling>
        <c:axPos val="b"/>
        <c:majorTickMark val="none"/>
        <c:tickLblPos val="nextTo"/>
        <c:crossAx val="76713984"/>
        <c:crosses val="autoZero"/>
        <c:auto val="1"/>
        <c:lblAlgn val="ctr"/>
        <c:lblOffset val="100"/>
      </c:catAx>
      <c:valAx>
        <c:axId val="76713984"/>
        <c:scaling>
          <c:orientation val="minMax"/>
          <c:max val="100"/>
        </c:scaling>
        <c:axPos val="l"/>
        <c:numFmt formatCode="0.0" sourceLinked="1"/>
        <c:majorTickMark val="none"/>
        <c:tickLblPos val="nextTo"/>
        <c:crossAx val="76695808"/>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strRef>
          <c:f>К4!$A$1</c:f>
          <c:strCache>
            <c:ptCount val="1"/>
            <c:pt idx="0">
              <c:v>Рейтинг дошкольных образовательных учреждений по группе критериев К4 </c:v>
            </c:pt>
          </c:strCache>
        </c:strRef>
      </c:tx>
      <c:txPr>
        <a:bodyPr/>
        <a:lstStyle/>
        <a:p>
          <a:pPr>
            <a:defRPr sz="1200"/>
          </a:pPr>
          <a:endParaRPr lang="ru-RU"/>
        </a:p>
      </c:txPr>
    </c:title>
    <c:plotArea>
      <c:layout>
        <c:manualLayout>
          <c:layoutTarget val="inner"/>
          <c:xMode val="edge"/>
          <c:yMode val="edge"/>
          <c:x val="6.746207766839242E-2"/>
          <c:y val="0.16123346390746388"/>
          <c:w val="0.92083560362640693"/>
          <c:h val="0.56390904654506135"/>
        </c:manualLayout>
      </c:layout>
      <c:barChart>
        <c:barDir val="col"/>
        <c:grouping val="clustered"/>
        <c:ser>
          <c:idx val="0"/>
          <c:order val="0"/>
          <c:dLbls>
            <c:showVal val="1"/>
          </c:dLbls>
          <c:cat>
            <c:strRef>
              <c:f>К4!$B$4:$B$11</c:f>
              <c:strCache>
                <c:ptCount val="8"/>
                <c:pt idx="0">
                  <c:v>МБДОУ «Детский сад «Теремок» с. Мескеты»</c:v>
                </c:pt>
                <c:pt idx="1">
                  <c:v>МБДОУ «Детский сад «Ласточки» с. Галайты»</c:v>
                </c:pt>
                <c:pt idx="2">
                  <c:v>МБДОУ «Детский сад № 1 «Ангелочки» с. Ножай-Юрт»</c:v>
                </c:pt>
                <c:pt idx="3">
                  <c:v>МБДОУ «Детский сад с. Зандак»</c:v>
                </c:pt>
                <c:pt idx="4">
                  <c:v>МБДОУ «Детский сад «Солнышко» с. Саясан»</c:v>
                </c:pt>
                <c:pt idx="5">
                  <c:v>МБДОУ «Детский сад № 2 «Солнышко» с. Ножай-Юрт»</c:v>
                </c:pt>
                <c:pt idx="6">
                  <c:v>МБДОУ «Детский сад с. Аллерой»</c:v>
                </c:pt>
                <c:pt idx="7">
                  <c:v>МБДОУ «Детский сад «Малышка» с. Энгеной»</c:v>
                </c:pt>
              </c:strCache>
            </c:strRef>
          </c:cat>
          <c:val>
            <c:numRef>
              <c:f>К4!$C$4:$C$11</c:f>
              <c:numCache>
                <c:formatCode>0.0</c:formatCode>
                <c:ptCount val="8"/>
                <c:pt idx="0">
                  <c:v>22</c:v>
                </c:pt>
                <c:pt idx="1">
                  <c:v>35.5</c:v>
                </c:pt>
                <c:pt idx="2">
                  <c:v>42</c:v>
                </c:pt>
                <c:pt idx="3">
                  <c:v>42</c:v>
                </c:pt>
                <c:pt idx="4">
                  <c:v>44.5</c:v>
                </c:pt>
                <c:pt idx="5">
                  <c:v>45</c:v>
                </c:pt>
                <c:pt idx="6">
                  <c:v>46</c:v>
                </c:pt>
                <c:pt idx="7">
                  <c:v>64.5</c:v>
                </c:pt>
              </c:numCache>
            </c:numRef>
          </c:val>
        </c:ser>
        <c:dLbls/>
        <c:axId val="76787712"/>
        <c:axId val="76789248"/>
      </c:barChart>
      <c:catAx>
        <c:axId val="76787712"/>
        <c:scaling>
          <c:orientation val="minMax"/>
        </c:scaling>
        <c:axPos val="b"/>
        <c:majorTickMark val="none"/>
        <c:tickLblPos val="nextTo"/>
        <c:crossAx val="76789248"/>
        <c:crosses val="autoZero"/>
        <c:auto val="1"/>
        <c:lblAlgn val="ctr"/>
        <c:lblOffset val="100"/>
      </c:catAx>
      <c:valAx>
        <c:axId val="76789248"/>
        <c:scaling>
          <c:orientation val="minMax"/>
          <c:max val="100"/>
        </c:scaling>
        <c:axPos val="l"/>
        <c:numFmt formatCode="0.0" sourceLinked="1"/>
        <c:majorTickMark val="none"/>
        <c:tickLblPos val="nextTo"/>
        <c:crossAx val="76787712"/>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strRef>
          <c:f>К5!$A$1</c:f>
          <c:strCache>
            <c:ptCount val="1"/>
            <c:pt idx="0">
              <c:v>Рейтинг дошкольных образовательных учреждений по группе критериев К5 </c:v>
            </c:pt>
          </c:strCache>
        </c:strRef>
      </c:tx>
      <c:txPr>
        <a:bodyPr/>
        <a:lstStyle/>
        <a:p>
          <a:pPr>
            <a:defRPr sz="1200"/>
          </a:pPr>
          <a:endParaRPr lang="ru-RU"/>
        </a:p>
      </c:txPr>
    </c:title>
    <c:plotArea>
      <c:layout>
        <c:manualLayout>
          <c:layoutTarget val="inner"/>
          <c:xMode val="edge"/>
          <c:yMode val="edge"/>
          <c:x val="6.746207766839242E-2"/>
          <c:y val="0.16123346390746388"/>
          <c:w val="0.92083560362640693"/>
          <c:h val="0.56390904654506135"/>
        </c:manualLayout>
      </c:layout>
      <c:barChart>
        <c:barDir val="col"/>
        <c:grouping val="clustered"/>
        <c:ser>
          <c:idx val="0"/>
          <c:order val="0"/>
          <c:dLbls>
            <c:showVal val="1"/>
          </c:dLbls>
          <c:cat>
            <c:strRef>
              <c:f>К5!$B$4:$B$11</c:f>
              <c:strCache>
                <c:ptCount val="8"/>
                <c:pt idx="0">
                  <c:v>МБДОУ «Детский сад № 1 «Ангелочки» с. Ножай-Юрт»</c:v>
                </c:pt>
                <c:pt idx="1">
                  <c:v>МБДОУ «Детский сад № 2 «Солнышко» с. Ножай-Юрт»</c:v>
                </c:pt>
                <c:pt idx="2">
                  <c:v>МБДОУ «Детский сад с. Аллерой»</c:v>
                </c:pt>
                <c:pt idx="3">
                  <c:v>МБДОУ «Детский сад «Ласточки» с. Галайты»</c:v>
                </c:pt>
                <c:pt idx="4">
                  <c:v>МБДОУ «Детский сад с. Зандак»</c:v>
                </c:pt>
                <c:pt idx="5">
                  <c:v>МБДОУ «Детский сад «Солнышко» с. Саясан»</c:v>
                </c:pt>
                <c:pt idx="6">
                  <c:v>МБДОУ «Детский сад «Теремок» с. Мескеты»</c:v>
                </c:pt>
                <c:pt idx="7">
                  <c:v>МБДОУ «Детский сад «Малышка» с. Энгеной»</c:v>
                </c:pt>
              </c:strCache>
            </c:strRef>
          </c:cat>
          <c:val>
            <c:numRef>
              <c:f>К5!$C$4:$C$11</c:f>
              <c:numCache>
                <c:formatCode>0.0</c:formatCode>
                <c:ptCount val="8"/>
                <c:pt idx="0">
                  <c:v>75</c:v>
                </c:pt>
                <c:pt idx="1">
                  <c:v>75</c:v>
                </c:pt>
                <c:pt idx="2">
                  <c:v>75</c:v>
                </c:pt>
                <c:pt idx="3">
                  <c:v>75</c:v>
                </c:pt>
                <c:pt idx="4">
                  <c:v>75</c:v>
                </c:pt>
                <c:pt idx="5">
                  <c:v>75</c:v>
                </c:pt>
                <c:pt idx="6">
                  <c:v>75</c:v>
                </c:pt>
                <c:pt idx="7">
                  <c:v>75</c:v>
                </c:pt>
              </c:numCache>
            </c:numRef>
          </c:val>
        </c:ser>
        <c:dLbls/>
        <c:axId val="76822016"/>
        <c:axId val="76823552"/>
      </c:barChart>
      <c:catAx>
        <c:axId val="76822016"/>
        <c:scaling>
          <c:orientation val="minMax"/>
        </c:scaling>
        <c:axPos val="b"/>
        <c:majorTickMark val="none"/>
        <c:tickLblPos val="nextTo"/>
        <c:crossAx val="76823552"/>
        <c:crosses val="autoZero"/>
        <c:auto val="1"/>
        <c:lblAlgn val="ctr"/>
        <c:lblOffset val="100"/>
      </c:catAx>
      <c:valAx>
        <c:axId val="76823552"/>
        <c:scaling>
          <c:orientation val="minMax"/>
          <c:max val="100"/>
        </c:scaling>
        <c:axPos val="l"/>
        <c:numFmt formatCode="0.0" sourceLinked="1"/>
        <c:majorTickMark val="none"/>
        <c:tickLblPos val="nextTo"/>
        <c:crossAx val="76822016"/>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strRef>
          <c:f>К6!$A$1</c:f>
          <c:strCache>
            <c:ptCount val="1"/>
            <c:pt idx="0">
              <c:v>Рейтинг дошкольных образовательных учреждений по группе критериев К6</c:v>
            </c:pt>
          </c:strCache>
        </c:strRef>
      </c:tx>
      <c:txPr>
        <a:bodyPr/>
        <a:lstStyle/>
        <a:p>
          <a:pPr>
            <a:defRPr sz="1200"/>
          </a:pPr>
          <a:endParaRPr lang="ru-RU"/>
        </a:p>
      </c:txPr>
    </c:title>
    <c:plotArea>
      <c:layout>
        <c:manualLayout>
          <c:layoutTarget val="inner"/>
          <c:xMode val="edge"/>
          <c:yMode val="edge"/>
          <c:x val="6.746207766839242E-2"/>
          <c:y val="0.16123346390746388"/>
          <c:w val="0.92083560362640693"/>
          <c:h val="0.56390904654506135"/>
        </c:manualLayout>
      </c:layout>
      <c:barChart>
        <c:barDir val="col"/>
        <c:grouping val="clustered"/>
        <c:ser>
          <c:idx val="0"/>
          <c:order val="0"/>
          <c:dLbls>
            <c:showVal val="1"/>
          </c:dLbls>
          <c:cat>
            <c:strRef>
              <c:f>К6!$B$4:$B$11</c:f>
              <c:strCache>
                <c:ptCount val="8"/>
                <c:pt idx="0">
                  <c:v>МБДОУ «Детский сад с. Зандак»</c:v>
                </c:pt>
                <c:pt idx="1">
                  <c:v>МБДОУ «Детский сад «Теремок» с. Мескеты»</c:v>
                </c:pt>
                <c:pt idx="2">
                  <c:v>МБДОУ «Детский сад «Ласточки» с. Галайты»</c:v>
                </c:pt>
                <c:pt idx="3">
                  <c:v>МБДОУ «Детский сад «Солнышко» с. Саясан»</c:v>
                </c:pt>
                <c:pt idx="4">
                  <c:v>МБДОУ «Детский сад № 1 «Ангелочки» с. Ножай-Юрт»</c:v>
                </c:pt>
                <c:pt idx="5">
                  <c:v>МБДОУ «Детский сад № 2 «Солнышко» с. Ножай-Юрт»</c:v>
                </c:pt>
                <c:pt idx="6">
                  <c:v>МБДОУ «Детский сад с. Аллерой»</c:v>
                </c:pt>
                <c:pt idx="7">
                  <c:v>МБДОУ «Детский сад «Малышка» с. Энгеной»</c:v>
                </c:pt>
              </c:strCache>
            </c:strRef>
          </c:cat>
          <c:val>
            <c:numRef>
              <c:f>К6!$C$4:$C$11</c:f>
              <c:numCache>
                <c:formatCode>0.0</c:formatCode>
                <c:ptCount val="8"/>
                <c:pt idx="0">
                  <c:v>10</c:v>
                </c:pt>
                <c:pt idx="1">
                  <c:v>11</c:v>
                </c:pt>
                <c:pt idx="2">
                  <c:v>42.33</c:v>
                </c:pt>
                <c:pt idx="3">
                  <c:v>49.99</c:v>
                </c:pt>
                <c:pt idx="4">
                  <c:v>53.33</c:v>
                </c:pt>
                <c:pt idx="5">
                  <c:v>53.33</c:v>
                </c:pt>
                <c:pt idx="6">
                  <c:v>53.33</c:v>
                </c:pt>
                <c:pt idx="7">
                  <c:v>69.990000000000009</c:v>
                </c:pt>
              </c:numCache>
            </c:numRef>
          </c:val>
        </c:ser>
        <c:dLbls/>
        <c:axId val="76365184"/>
        <c:axId val="76391552"/>
      </c:barChart>
      <c:catAx>
        <c:axId val="76365184"/>
        <c:scaling>
          <c:orientation val="minMax"/>
        </c:scaling>
        <c:axPos val="b"/>
        <c:majorTickMark val="none"/>
        <c:tickLblPos val="nextTo"/>
        <c:crossAx val="76391552"/>
        <c:crosses val="autoZero"/>
        <c:auto val="1"/>
        <c:lblAlgn val="ctr"/>
        <c:lblOffset val="100"/>
      </c:catAx>
      <c:valAx>
        <c:axId val="76391552"/>
        <c:scaling>
          <c:orientation val="minMax"/>
          <c:max val="100"/>
        </c:scaling>
        <c:axPos val="l"/>
        <c:numFmt formatCode="0.0" sourceLinked="1"/>
        <c:majorTickMark val="none"/>
        <c:tickLblPos val="nextTo"/>
        <c:crossAx val="76365184"/>
        <c:crosses val="autoZero"/>
        <c:crossBetween val="between"/>
        <c:majorUnit val="20"/>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111</xdr:row>
      <xdr:rowOff>0</xdr:rowOff>
    </xdr:from>
    <xdr:to>
      <xdr:col>11</xdr:col>
      <xdr:colOff>231321</xdr:colOff>
      <xdr:row>142</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111</xdr:row>
      <xdr:rowOff>0</xdr:rowOff>
    </xdr:from>
    <xdr:to>
      <xdr:col>6</xdr:col>
      <xdr:colOff>0</xdr:colOff>
      <xdr:row>139</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xdr:row>
      <xdr:rowOff>0</xdr:rowOff>
    </xdr:from>
    <xdr:to>
      <xdr:col>24</xdr:col>
      <xdr:colOff>0</xdr:colOff>
      <xdr:row>13</xdr:row>
      <xdr:rowOff>1</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15</xdr:col>
      <xdr:colOff>0</xdr:colOff>
      <xdr:row>11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249977111117893"/>
    <outlinePr summaryRight="0"/>
  </sheetPr>
  <dimension ref="A1:K120"/>
  <sheetViews>
    <sheetView topLeftCell="B1" zoomScale="55" zoomScaleNormal="55" workbookViewId="0">
      <selection activeCell="H10" sqref="H10"/>
    </sheetView>
  </sheetViews>
  <sheetFormatPr defaultColWidth="9.140625" defaultRowHeight="15"/>
  <cols>
    <col min="1" max="1" width="6.85546875" style="44" hidden="1" customWidth="1"/>
    <col min="2" max="2" width="119.85546875" style="93" customWidth="1"/>
    <col min="3" max="3" width="8.7109375" style="97" customWidth="1"/>
    <col min="4" max="11" width="19.7109375" style="79" customWidth="1"/>
    <col min="12" max="16384" width="9.140625" style="1"/>
  </cols>
  <sheetData>
    <row r="1" spans="1:11" ht="20.25">
      <c r="A1" s="88" t="s">
        <v>23</v>
      </c>
      <c r="B1" s="89"/>
      <c r="C1" s="94"/>
      <c r="D1" s="77"/>
      <c r="E1" s="77"/>
      <c r="F1" s="77"/>
      <c r="G1" s="77"/>
      <c r="H1" s="77"/>
      <c r="I1" s="77"/>
      <c r="J1" s="77"/>
      <c r="K1" s="77"/>
    </row>
    <row r="3" spans="1:11" ht="57">
      <c r="A3" s="110"/>
      <c r="B3" s="102" t="s">
        <v>27</v>
      </c>
      <c r="C3" s="175" t="s">
        <v>10</v>
      </c>
      <c r="D3" s="183" t="s">
        <v>766</v>
      </c>
      <c r="E3" s="183" t="s">
        <v>767</v>
      </c>
      <c r="F3" s="183" t="s">
        <v>768</v>
      </c>
      <c r="G3" s="183" t="s">
        <v>769</v>
      </c>
      <c r="H3" s="183" t="s">
        <v>770</v>
      </c>
      <c r="I3" s="183" t="s">
        <v>757</v>
      </c>
      <c r="J3" s="183" t="s">
        <v>771</v>
      </c>
      <c r="K3" s="183" t="s">
        <v>765</v>
      </c>
    </row>
    <row r="4" spans="1:11">
      <c r="A4" s="45"/>
      <c r="B4" s="90"/>
      <c r="C4" s="95"/>
      <c r="D4" s="15"/>
      <c r="E4" s="15"/>
      <c r="F4" s="15"/>
      <c r="G4" s="15"/>
      <c r="H4" s="15"/>
      <c r="I4" s="15"/>
      <c r="J4" s="15"/>
      <c r="K4" s="15"/>
    </row>
    <row r="5" spans="1:11" ht="30">
      <c r="A5" s="91" t="s">
        <v>49</v>
      </c>
      <c r="B5"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C5" s="95" t="s">
        <v>11</v>
      </c>
      <c r="D5" s="74" t="s">
        <v>176</v>
      </c>
      <c r="E5" s="74" t="s">
        <v>360</v>
      </c>
      <c r="F5" s="74" t="s">
        <v>360</v>
      </c>
      <c r="G5" s="74" t="s">
        <v>176</v>
      </c>
      <c r="H5" s="74" t="s">
        <v>176</v>
      </c>
      <c r="I5" s="74" t="s">
        <v>176</v>
      </c>
      <c r="J5" s="169" t="s">
        <v>734</v>
      </c>
      <c r="K5" s="169" t="s">
        <v>176</v>
      </c>
    </row>
    <row r="6" spans="1:11">
      <c r="A6" s="91" t="s">
        <v>4</v>
      </c>
      <c r="B6" s="90" t="str">
        <f>'Методика оценки'!K12</f>
        <v>Наличие бесплатного дополнительного образования в ДОО в отчетном году</v>
      </c>
      <c r="C6" s="95" t="s">
        <v>12</v>
      </c>
      <c r="D6" s="75" t="s">
        <v>176</v>
      </c>
      <c r="E6" s="75" t="s">
        <v>176</v>
      </c>
      <c r="F6" s="75" t="s">
        <v>176</v>
      </c>
      <c r="G6" s="75" t="s">
        <v>176</v>
      </c>
      <c r="H6" s="75" t="s">
        <v>176</v>
      </c>
      <c r="I6" s="75" t="s">
        <v>176</v>
      </c>
      <c r="J6" s="170" t="s">
        <v>764</v>
      </c>
      <c r="K6" s="170" t="s">
        <v>176</v>
      </c>
    </row>
    <row r="7" spans="1:11">
      <c r="A7" s="91" t="s">
        <v>5</v>
      </c>
      <c r="B7" s="90" t="str">
        <f>'Методика оценки'!C15</f>
        <v>Количество разновидностей бесплатных кружков и секций в ДОО в отчетном году</v>
      </c>
      <c r="C7" s="95" t="s">
        <v>13</v>
      </c>
      <c r="D7" s="74">
        <v>0</v>
      </c>
      <c r="E7" s="74">
        <v>0</v>
      </c>
      <c r="F7" s="74">
        <v>0</v>
      </c>
      <c r="G7" s="74">
        <v>0</v>
      </c>
      <c r="H7" s="74">
        <v>0</v>
      </c>
      <c r="I7" s="74">
        <v>0</v>
      </c>
      <c r="J7" s="169">
        <v>1</v>
      </c>
      <c r="K7" s="169">
        <v>0</v>
      </c>
    </row>
    <row r="8" spans="1:11">
      <c r="A8" s="91" t="s">
        <v>6</v>
      </c>
      <c r="B8" s="90" t="str">
        <f>'Методика оценки'!K22</f>
        <v>Количество воспитанников, обучающихся в бесплатных кружках, секциях в отчетном году</v>
      </c>
      <c r="C8" s="95" t="s">
        <v>15</v>
      </c>
      <c r="D8" s="74">
        <v>0</v>
      </c>
      <c r="E8" s="74">
        <v>0</v>
      </c>
      <c r="F8" s="74">
        <v>0</v>
      </c>
      <c r="G8" s="74">
        <v>0</v>
      </c>
      <c r="H8" s="74">
        <v>0</v>
      </c>
      <c r="I8" s="74">
        <v>0</v>
      </c>
      <c r="J8" s="169">
        <v>0</v>
      </c>
      <c r="K8" s="169">
        <v>0</v>
      </c>
    </row>
    <row r="9" spans="1:11">
      <c r="A9" s="90">
        <v>5</v>
      </c>
      <c r="B9" s="90" t="str">
        <f>'Методика оценки'!K23</f>
        <v>Количество воспитанников в отчетном году</v>
      </c>
      <c r="C9" s="95" t="s">
        <v>14</v>
      </c>
      <c r="D9" s="74">
        <v>86</v>
      </c>
      <c r="E9" s="74">
        <v>84</v>
      </c>
      <c r="F9" s="74">
        <v>34</v>
      </c>
      <c r="G9" s="74">
        <v>157</v>
      </c>
      <c r="H9" s="74">
        <v>192</v>
      </c>
      <c r="I9" s="74">
        <v>111</v>
      </c>
      <c r="J9" s="169">
        <v>30</v>
      </c>
      <c r="K9" s="169">
        <v>150</v>
      </c>
    </row>
    <row r="10" spans="1:11" ht="30">
      <c r="A10" s="91" t="s">
        <v>7</v>
      </c>
      <c r="B10" s="90" t="str">
        <f>'Методика оценки'!K35</f>
        <v>Количество проведенных в ДОО конкурсов, выставок, открытых уроков, демонстрирующих достижения воспитанников, в отчетном году</v>
      </c>
      <c r="C10" s="95" t="s">
        <v>16</v>
      </c>
      <c r="D10" s="74">
        <v>6</v>
      </c>
      <c r="E10" s="74">
        <v>5</v>
      </c>
      <c r="F10" s="74">
        <v>2</v>
      </c>
      <c r="G10" s="74">
        <v>10</v>
      </c>
      <c r="H10" s="74">
        <v>12</v>
      </c>
      <c r="I10" s="74">
        <v>14</v>
      </c>
      <c r="J10" s="169" t="s">
        <v>734</v>
      </c>
      <c r="K10" s="169">
        <v>0</v>
      </c>
    </row>
    <row r="11" spans="1:11">
      <c r="A11" s="91" t="s">
        <v>8</v>
      </c>
      <c r="B11" s="90" t="str">
        <f>'Методика оценки'!K39</f>
        <v>Количество познавательных мероприятий, реализованных ДОО совместно с родителями воспитанников, в отчетном году</v>
      </c>
      <c r="C11" s="95" t="s">
        <v>17</v>
      </c>
      <c r="D11" s="74">
        <v>7</v>
      </c>
      <c r="E11" s="74">
        <v>3</v>
      </c>
      <c r="F11" s="74">
        <v>2</v>
      </c>
      <c r="G11" s="74">
        <v>10</v>
      </c>
      <c r="H11" s="74">
        <v>9</v>
      </c>
      <c r="I11" s="74">
        <v>2</v>
      </c>
      <c r="J11" s="169">
        <v>2</v>
      </c>
      <c r="K11" s="169">
        <v>0</v>
      </c>
    </row>
    <row r="12" spans="1:11">
      <c r="A12" s="91" t="s">
        <v>73</v>
      </c>
      <c r="B12" s="90" t="str">
        <f>'Методика оценки'!C46</f>
        <v>Количество разновидностей партнерских организаций, с которыми ДОО реализует совместные познавательные мероприятия</v>
      </c>
      <c r="C12" s="95" t="s">
        <v>86</v>
      </c>
      <c r="D12" s="74">
        <v>1</v>
      </c>
      <c r="E12" s="74">
        <v>0</v>
      </c>
      <c r="F12" s="74" t="s">
        <v>734</v>
      </c>
      <c r="G12" s="74">
        <v>2</v>
      </c>
      <c r="H12" s="74">
        <v>2</v>
      </c>
      <c r="I12" s="74">
        <v>2</v>
      </c>
      <c r="J12" s="169" t="s">
        <v>734</v>
      </c>
      <c r="K12" s="169">
        <v>0</v>
      </c>
    </row>
    <row r="13" spans="1:11">
      <c r="A13" s="91" t="s">
        <v>9</v>
      </c>
      <c r="B13" s="90" t="str">
        <f>'Методика оценки'!C51</f>
        <v>Количество используемых в ДОО вариативных форм дошкольного образования в отчетном году</v>
      </c>
      <c r="C13" s="95" t="s">
        <v>87</v>
      </c>
      <c r="D13" s="74">
        <v>4</v>
      </c>
      <c r="E13" s="74">
        <v>5</v>
      </c>
      <c r="F13" s="74">
        <v>5</v>
      </c>
      <c r="G13" s="74">
        <v>4</v>
      </c>
      <c r="H13" s="74">
        <v>2</v>
      </c>
      <c r="I13" s="74">
        <v>0</v>
      </c>
      <c r="J13" s="169" t="s">
        <v>734</v>
      </c>
      <c r="K13" s="169">
        <v>2</v>
      </c>
    </row>
    <row r="14" spans="1:11" ht="30">
      <c r="A14" s="91" t="s">
        <v>74</v>
      </c>
      <c r="B14" s="90" t="str">
        <f>'Методика оценки'!K65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4" s="95" t="s">
        <v>88</v>
      </c>
      <c r="D14" s="74" t="s">
        <v>623</v>
      </c>
      <c r="E14" s="74" t="s">
        <v>176</v>
      </c>
      <c r="F14" s="74" t="s">
        <v>623</v>
      </c>
      <c r="G14" s="74" t="s">
        <v>176</v>
      </c>
      <c r="H14" s="74" t="s">
        <v>623</v>
      </c>
      <c r="I14" s="74" t="s">
        <v>623</v>
      </c>
      <c r="J14" s="169" t="s">
        <v>176</v>
      </c>
      <c r="K14" s="169" t="s">
        <v>176</v>
      </c>
    </row>
    <row r="15" spans="1:11">
      <c r="A15" s="91" t="s">
        <v>75</v>
      </c>
      <c r="B15" s="90" t="str">
        <f>'Методика оценки'!K68</f>
        <v>Количество разновозрастных групп в ДОО в отчетном году</v>
      </c>
      <c r="C15" s="95" t="s">
        <v>89</v>
      </c>
      <c r="D15" s="74">
        <v>3</v>
      </c>
      <c r="E15" s="74">
        <v>3</v>
      </c>
      <c r="F15" s="74" t="s">
        <v>734</v>
      </c>
      <c r="G15" s="74">
        <v>4</v>
      </c>
      <c r="H15" s="74">
        <v>7</v>
      </c>
      <c r="I15" s="74">
        <v>4</v>
      </c>
      <c r="J15" s="169">
        <v>0</v>
      </c>
      <c r="K15" s="169">
        <v>0</v>
      </c>
    </row>
    <row r="16" spans="1:11" ht="30">
      <c r="A16" s="91" t="s">
        <v>76</v>
      </c>
      <c r="B16" s="90" t="str">
        <f>'Методика оценки'!K70</f>
        <v>Наличие специализированных методик работы с разновозрастными группами (зафиксированных в образовательной программе ДОО)</v>
      </c>
      <c r="C16" s="95" t="s">
        <v>90</v>
      </c>
      <c r="D16" s="74" t="s">
        <v>623</v>
      </c>
      <c r="E16" s="74" t="s">
        <v>623</v>
      </c>
      <c r="F16" s="74" t="s">
        <v>623</v>
      </c>
      <c r="G16" s="74" t="s">
        <v>623</v>
      </c>
      <c r="H16" s="74" t="s">
        <v>623</v>
      </c>
      <c r="I16" s="74" t="s">
        <v>623</v>
      </c>
      <c r="J16" s="169" t="s">
        <v>176</v>
      </c>
      <c r="K16" s="169" t="s">
        <v>176</v>
      </c>
    </row>
    <row r="17" spans="1:11">
      <c r="A17" s="91" t="s">
        <v>77</v>
      </c>
      <c r="B17" s="90" t="str">
        <f>'Методика оценки'!K73</f>
        <v>Количество предусмотренных ФГОС ДО парциальных программ по развитию детей, реализуемых в ДОО</v>
      </c>
      <c r="C17" s="95" t="s">
        <v>91</v>
      </c>
      <c r="D17" s="74">
        <v>5</v>
      </c>
      <c r="E17" s="74">
        <v>5</v>
      </c>
      <c r="F17" s="74">
        <v>5</v>
      </c>
      <c r="G17" s="74">
        <v>0</v>
      </c>
      <c r="H17" s="74">
        <v>5</v>
      </c>
      <c r="I17" s="74">
        <v>5</v>
      </c>
      <c r="J17" s="169">
        <v>5</v>
      </c>
      <c r="K17" s="169">
        <v>5</v>
      </c>
    </row>
    <row r="18" spans="1:11" ht="30">
      <c r="A18" s="91" t="s">
        <v>78</v>
      </c>
      <c r="B18" s="90" t="str">
        <f>'Методика оценки'!K79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8" s="95" t="s">
        <v>92</v>
      </c>
      <c r="D18" s="74" t="s">
        <v>623</v>
      </c>
      <c r="E18" s="74" t="s">
        <v>623</v>
      </c>
      <c r="F18" s="74" t="s">
        <v>623</v>
      </c>
      <c r="G18" s="74" t="s">
        <v>623</v>
      </c>
      <c r="H18" s="74" t="s">
        <v>623</v>
      </c>
      <c r="I18" s="74" t="s">
        <v>623</v>
      </c>
      <c r="J18" s="169" t="s">
        <v>764</v>
      </c>
      <c r="K18" s="169" t="s">
        <v>623</v>
      </c>
    </row>
    <row r="19" spans="1:11">
      <c r="A19" s="91" t="s">
        <v>79</v>
      </c>
      <c r="B19" s="90" t="str">
        <f>'Методика оценки'!K83</f>
        <v xml:space="preserve">Количество дней, пропущенных воспитанниками по болезни, в отчётном году
</v>
      </c>
      <c r="C19" s="95" t="s">
        <v>93</v>
      </c>
      <c r="D19" s="74">
        <v>35</v>
      </c>
      <c r="E19" s="74">
        <v>30</v>
      </c>
      <c r="F19" s="74">
        <v>15</v>
      </c>
      <c r="G19" s="74">
        <v>35</v>
      </c>
      <c r="H19" s="74">
        <v>32</v>
      </c>
      <c r="I19" s="74">
        <v>30</v>
      </c>
      <c r="J19" s="169">
        <v>80</v>
      </c>
      <c r="K19" s="169">
        <v>250</v>
      </c>
    </row>
    <row r="20" spans="1:11">
      <c r="A20" s="90">
        <v>16</v>
      </c>
      <c r="B20" s="90" t="str">
        <f>'Методика оценки'!K88</f>
        <v>Количество несчастных случаев, отравлений, травм, полученных воспитанниками во время пребывания в ДОО в отчётном году</v>
      </c>
      <c r="C20" s="95" t="s">
        <v>94</v>
      </c>
      <c r="D20" s="74">
        <v>0</v>
      </c>
      <c r="E20" s="74">
        <v>0</v>
      </c>
      <c r="F20" s="74">
        <v>0</v>
      </c>
      <c r="G20" s="74">
        <v>0</v>
      </c>
      <c r="H20" s="74">
        <v>0</v>
      </c>
      <c r="I20" s="74">
        <v>0</v>
      </c>
      <c r="J20" s="169">
        <v>0</v>
      </c>
      <c r="K20" s="169">
        <v>0</v>
      </c>
    </row>
    <row r="21" spans="1:11">
      <c r="A21" s="91" t="s">
        <v>80</v>
      </c>
      <c r="B21" s="90" t="str">
        <f>'Методика оценки'!K101</f>
        <v>Наличие сторожа (охранника) в дневное время</v>
      </c>
      <c r="C21" s="95" t="s">
        <v>95</v>
      </c>
      <c r="D21" s="74" t="s">
        <v>623</v>
      </c>
      <c r="E21" s="74" t="s">
        <v>623</v>
      </c>
      <c r="F21" s="74" t="s">
        <v>623</v>
      </c>
      <c r="G21" s="74" t="s">
        <v>623</v>
      </c>
      <c r="H21" s="74" t="s">
        <v>623</v>
      </c>
      <c r="I21" s="74" t="s">
        <v>623</v>
      </c>
      <c r="J21" s="169" t="s">
        <v>764</v>
      </c>
      <c r="K21" s="169" t="s">
        <v>623</v>
      </c>
    </row>
    <row r="22" spans="1:11">
      <c r="A22" s="91" t="s">
        <v>81</v>
      </c>
      <c r="B22" s="90" t="str">
        <f>'Методика оценки'!K104</f>
        <v>Количество воспитанников, прошедших диспансеризацию в отчётном году</v>
      </c>
      <c r="C22" s="95" t="s">
        <v>96</v>
      </c>
      <c r="D22" s="74">
        <v>86</v>
      </c>
      <c r="E22" s="74">
        <v>84</v>
      </c>
      <c r="F22" s="74">
        <v>34</v>
      </c>
      <c r="G22" s="74">
        <v>151</v>
      </c>
      <c r="H22" s="74">
        <v>115</v>
      </c>
      <c r="I22" s="74">
        <v>111</v>
      </c>
      <c r="J22" s="169">
        <v>35</v>
      </c>
      <c r="K22" s="169">
        <v>150</v>
      </c>
    </row>
    <row r="23" spans="1:11">
      <c r="A23" s="91" t="s">
        <v>82</v>
      </c>
      <c r="B23" s="90" t="str">
        <f>'Методика оценки'!K109</f>
        <v>Ведение индивидуальных карт психофизического здоровья детей психологом и медицинскими работниками</v>
      </c>
      <c r="C23" s="95" t="s">
        <v>97</v>
      </c>
      <c r="D23" s="74" t="s">
        <v>623</v>
      </c>
      <c r="E23" s="74" t="s">
        <v>623</v>
      </c>
      <c r="F23" s="74" t="s">
        <v>623</v>
      </c>
      <c r="G23" s="74" t="s">
        <v>623</v>
      </c>
      <c r="H23" s="74" t="s">
        <v>623</v>
      </c>
      <c r="I23" s="74" t="s">
        <v>623</v>
      </c>
      <c r="J23" s="169" t="s">
        <v>764</v>
      </c>
      <c r="K23" s="169" t="s">
        <v>623</v>
      </c>
    </row>
    <row r="24" spans="1:11">
      <c r="A24" s="91" t="s">
        <v>83</v>
      </c>
      <c r="B24" s="90" t="str">
        <f>'Методика оценки'!K113</f>
        <v>Количество педагогических работников ДОО, педагогический стаж которых составляет до 5 лет, в отчётном году</v>
      </c>
      <c r="C24" s="95" t="s">
        <v>98</v>
      </c>
      <c r="D24" s="74">
        <v>2</v>
      </c>
      <c r="E24" s="74">
        <v>2</v>
      </c>
      <c r="F24" s="74">
        <v>2</v>
      </c>
      <c r="G24" s="74">
        <v>2</v>
      </c>
      <c r="H24" s="74">
        <v>15</v>
      </c>
      <c r="I24" s="74" t="s">
        <v>734</v>
      </c>
      <c r="J24" s="169">
        <v>4</v>
      </c>
      <c r="K24" s="169">
        <v>8</v>
      </c>
    </row>
    <row r="25" spans="1:11">
      <c r="A25" s="91" t="s">
        <v>84</v>
      </c>
      <c r="B25" s="90" t="str">
        <f>'Методика оценки'!K114</f>
        <v>Количество педагогических работников ДОО, педагогический стаж которых составляет более 30 лет, в отчётном году</v>
      </c>
      <c r="C25" s="95" t="s">
        <v>101</v>
      </c>
      <c r="D25" s="74">
        <v>1</v>
      </c>
      <c r="E25" s="74">
        <v>0</v>
      </c>
      <c r="F25" s="74">
        <v>0</v>
      </c>
      <c r="G25" s="74">
        <v>0</v>
      </c>
      <c r="H25" s="74">
        <v>2</v>
      </c>
      <c r="I25" s="74">
        <v>0</v>
      </c>
      <c r="J25" s="169">
        <v>2</v>
      </c>
      <c r="K25" s="169">
        <v>0</v>
      </c>
    </row>
    <row r="26" spans="1:11">
      <c r="A26" s="91" t="s">
        <v>85</v>
      </c>
      <c r="B26" s="90" t="str">
        <f>'Методика оценки'!K120</f>
        <v>Количество педагогических работников ДОО, имеющих высшее образование педагогической направленности, в отчётном году</v>
      </c>
      <c r="C26" s="95" t="s">
        <v>103</v>
      </c>
      <c r="D26" s="74">
        <v>2</v>
      </c>
      <c r="E26" s="74">
        <v>1</v>
      </c>
      <c r="F26" s="74">
        <v>3</v>
      </c>
      <c r="G26" s="74">
        <v>16</v>
      </c>
      <c r="H26" s="74">
        <v>6</v>
      </c>
      <c r="I26" s="74">
        <v>6</v>
      </c>
      <c r="J26" s="169">
        <v>4</v>
      </c>
      <c r="K26" s="169">
        <v>7</v>
      </c>
    </row>
    <row r="27" spans="1:11">
      <c r="A27" s="91" t="s">
        <v>99</v>
      </c>
      <c r="B27" s="90" t="str">
        <f>'Методика оценки'!K121</f>
        <v>Количество педагогических работников ДОО в отчётном году</v>
      </c>
      <c r="C27" s="95" t="s">
        <v>120</v>
      </c>
      <c r="D27" s="74">
        <v>8</v>
      </c>
      <c r="E27" s="74">
        <v>7</v>
      </c>
      <c r="F27" s="74">
        <v>7</v>
      </c>
      <c r="G27" s="74">
        <v>18</v>
      </c>
      <c r="H27" s="74">
        <v>25</v>
      </c>
      <c r="I27" s="74">
        <v>11</v>
      </c>
      <c r="J27" s="169">
        <v>6</v>
      </c>
      <c r="K27" s="169">
        <v>13</v>
      </c>
    </row>
    <row r="28" spans="1:11" ht="30">
      <c r="A28" s="91" t="s">
        <v>100</v>
      </c>
      <c r="B28" s="90" t="str">
        <f>'Методика оценки'!K125</f>
        <v>Количество педагогических работников ДОО, которым по результатам аттестации были присвоены высшая и первая квалификационные категории</v>
      </c>
      <c r="C28" s="95" t="s">
        <v>121</v>
      </c>
      <c r="D28" s="74" t="s">
        <v>734</v>
      </c>
      <c r="E28" s="74">
        <v>1</v>
      </c>
      <c r="F28" s="74">
        <v>0</v>
      </c>
      <c r="G28" s="74">
        <v>4</v>
      </c>
      <c r="H28" s="74">
        <v>1</v>
      </c>
      <c r="I28" s="74">
        <v>0</v>
      </c>
      <c r="J28" s="169">
        <v>1</v>
      </c>
      <c r="K28" s="169">
        <v>6</v>
      </c>
    </row>
    <row r="29" spans="1:11" ht="30">
      <c r="A29" s="91" t="s">
        <v>102</v>
      </c>
      <c r="B29" s="90" t="str">
        <f>'Методика оценки'!K130</f>
        <v>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v>
      </c>
      <c r="C29" s="95" t="s">
        <v>122</v>
      </c>
      <c r="D29" s="74" t="s">
        <v>734</v>
      </c>
      <c r="E29" s="74" t="s">
        <v>734</v>
      </c>
      <c r="F29" s="74" t="s">
        <v>734</v>
      </c>
      <c r="G29" s="74" t="s">
        <v>734</v>
      </c>
      <c r="H29" s="74" t="s">
        <v>734</v>
      </c>
      <c r="I29" s="74" t="s">
        <v>734</v>
      </c>
      <c r="J29" s="169" t="s">
        <v>734</v>
      </c>
      <c r="K29" s="169">
        <v>8</v>
      </c>
    </row>
    <row r="30" spans="1:11" ht="30">
      <c r="A30" s="91" t="s">
        <v>124</v>
      </c>
      <c r="B30" s="90" t="str">
        <f>'Методика оценки'!K135</f>
        <v>Количество педагогических работников, прошедших повышение квалификации по применению в образовательном процессе ФГОСов, по состоянию на отчётный год</v>
      </c>
      <c r="C30" s="95" t="s">
        <v>125</v>
      </c>
      <c r="D30" s="74">
        <v>3</v>
      </c>
      <c r="E30" s="74">
        <v>5</v>
      </c>
      <c r="F30" s="74">
        <v>3</v>
      </c>
      <c r="G30" s="74">
        <v>11</v>
      </c>
      <c r="H30" s="74">
        <v>22</v>
      </c>
      <c r="I30" s="74">
        <v>9</v>
      </c>
      <c r="J30" s="169">
        <v>4</v>
      </c>
      <c r="K30" s="169">
        <v>8</v>
      </c>
    </row>
    <row r="31" spans="1:11">
      <c r="A31" s="91" t="s">
        <v>129</v>
      </c>
      <c r="B31" s="90" t="str">
        <f>'Методика оценки'!K140</f>
        <v>Количество педагогических работников, имеющих награды и поощрения, почетные звания, ведомственные знаки отличия</v>
      </c>
      <c r="C31" s="95" t="s">
        <v>130</v>
      </c>
      <c r="D31" s="74">
        <v>0</v>
      </c>
      <c r="E31" s="74">
        <v>0</v>
      </c>
      <c r="F31" s="74">
        <v>0</v>
      </c>
      <c r="G31" s="74">
        <v>16</v>
      </c>
      <c r="H31" s="74">
        <v>15</v>
      </c>
      <c r="I31" s="74">
        <v>0</v>
      </c>
      <c r="J31" s="169">
        <v>0</v>
      </c>
      <c r="K31" s="169">
        <v>1</v>
      </c>
    </row>
    <row r="32" spans="1:11" ht="30">
      <c r="A32" s="91" t="s">
        <v>131</v>
      </c>
      <c r="B32" s="90"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32" s="95" t="s">
        <v>132</v>
      </c>
      <c r="D32" s="74" t="s">
        <v>360</v>
      </c>
      <c r="E32" s="74" t="s">
        <v>359</v>
      </c>
      <c r="F32" s="74" t="s">
        <v>176</v>
      </c>
      <c r="G32" s="74" t="s">
        <v>359</v>
      </c>
      <c r="H32" s="74" t="s">
        <v>176</v>
      </c>
      <c r="I32" s="74" t="s">
        <v>176</v>
      </c>
      <c r="J32" s="169" t="s">
        <v>734</v>
      </c>
      <c r="K32" s="169" t="s">
        <v>176</v>
      </c>
    </row>
    <row r="33" spans="1:11">
      <c r="A33" s="91" t="s">
        <v>133</v>
      </c>
      <c r="B33" s="90" t="str">
        <f>'Методика оценки'!K149</f>
        <v>Количество открытых вакансий педагогических работников в ДОО</v>
      </c>
      <c r="C33" s="95" t="s">
        <v>134</v>
      </c>
      <c r="D33" s="74">
        <v>0</v>
      </c>
      <c r="E33" s="74">
        <v>0</v>
      </c>
      <c r="F33" s="74">
        <v>0</v>
      </c>
      <c r="G33" s="74">
        <v>0</v>
      </c>
      <c r="H33" s="74">
        <v>0</v>
      </c>
      <c r="I33" s="74">
        <v>0</v>
      </c>
      <c r="J33" s="169">
        <v>0</v>
      </c>
      <c r="K33" s="169">
        <v>0</v>
      </c>
    </row>
    <row r="34" spans="1:11">
      <c r="A34" s="91" t="s">
        <v>135</v>
      </c>
      <c r="B34" s="90" t="str">
        <f>'Методика оценки'!K150</f>
        <v>Количество ставок педагогических работников в ДОО согласно штатному расписанию</v>
      </c>
      <c r="C34" s="95" t="s">
        <v>136</v>
      </c>
      <c r="D34" s="74">
        <v>10</v>
      </c>
      <c r="E34" s="74">
        <v>7</v>
      </c>
      <c r="F34" s="74">
        <v>7</v>
      </c>
      <c r="G34" s="74">
        <v>16</v>
      </c>
      <c r="H34" s="74" t="s">
        <v>734</v>
      </c>
      <c r="I34" s="74">
        <v>11</v>
      </c>
      <c r="J34" s="169">
        <v>6</v>
      </c>
      <c r="K34" s="169">
        <v>32</v>
      </c>
    </row>
    <row r="35" spans="1:11" ht="30">
      <c r="A35" s="90">
        <v>31</v>
      </c>
      <c r="B35" s="90" t="str">
        <f>'Методика оценки'!K154</f>
        <v>Количество педагогических работников ДОО, уволившихся в отчётном году по собственному желанию (за исключением лиц пенсионного возраста)</v>
      </c>
      <c r="C35" s="95" t="s">
        <v>137</v>
      </c>
      <c r="D35" s="74">
        <v>1</v>
      </c>
      <c r="E35" s="74">
        <v>3</v>
      </c>
      <c r="F35" s="74">
        <v>0</v>
      </c>
      <c r="G35" s="74">
        <v>0</v>
      </c>
      <c r="H35" s="74">
        <v>0</v>
      </c>
      <c r="I35" s="74">
        <v>0</v>
      </c>
      <c r="J35" s="169" t="s">
        <v>734</v>
      </c>
      <c r="K35" s="169">
        <v>1</v>
      </c>
    </row>
    <row r="36" spans="1:11">
      <c r="A36" s="91" t="s">
        <v>138</v>
      </c>
      <c r="B36" s="90" t="str">
        <f>'Методика оценки'!K158</f>
        <v>Количество воспитателей ДОО в отчётном году</v>
      </c>
      <c r="C36" s="95" t="s">
        <v>139</v>
      </c>
      <c r="D36" s="74">
        <v>5</v>
      </c>
      <c r="E36" s="74">
        <v>4</v>
      </c>
      <c r="F36" s="74">
        <v>4</v>
      </c>
      <c r="G36" s="74">
        <v>10</v>
      </c>
      <c r="H36" s="74">
        <v>18</v>
      </c>
      <c r="I36" s="74">
        <v>8</v>
      </c>
      <c r="J36" s="169">
        <v>4</v>
      </c>
      <c r="K36" s="169">
        <v>8</v>
      </c>
    </row>
    <row r="37" spans="1:11">
      <c r="A37" s="91" t="s">
        <v>140</v>
      </c>
      <c r="B37" s="90" t="str">
        <f>'Методика оценки'!K162</f>
        <v>Количество воспитателей ДОО, работающих в группах с детьми в возрасте до 1 года, по состоянию на отчётный год</v>
      </c>
      <c r="C37" s="95" t="s">
        <v>141</v>
      </c>
      <c r="D37" s="74">
        <v>0</v>
      </c>
      <c r="E37" s="74">
        <v>0</v>
      </c>
      <c r="F37" s="74">
        <v>0</v>
      </c>
      <c r="G37" s="74">
        <v>0</v>
      </c>
      <c r="H37" s="74">
        <v>0</v>
      </c>
      <c r="I37" s="74">
        <v>0</v>
      </c>
      <c r="J37" s="169">
        <v>0</v>
      </c>
      <c r="K37" s="169">
        <v>0</v>
      </c>
    </row>
    <row r="38" spans="1:11">
      <c r="A38" s="91" t="s">
        <v>142</v>
      </c>
      <c r="B38" s="90" t="str">
        <f>'Методика оценки'!K163</f>
        <v>Количество воспитанников в возрасте до 1 года в отчётном году</v>
      </c>
      <c r="C38" s="95" t="s">
        <v>143</v>
      </c>
      <c r="D38" s="74">
        <v>0</v>
      </c>
      <c r="E38" s="74">
        <v>0</v>
      </c>
      <c r="F38" s="74">
        <v>0</v>
      </c>
      <c r="G38" s="74">
        <v>0</v>
      </c>
      <c r="H38" s="74">
        <v>0</v>
      </c>
      <c r="I38" s="74">
        <v>0</v>
      </c>
      <c r="J38" s="169" t="s">
        <v>734</v>
      </c>
      <c r="K38" s="169">
        <v>0</v>
      </c>
    </row>
    <row r="39" spans="1:11">
      <c r="A39" s="91" t="s">
        <v>144</v>
      </c>
      <c r="B39" s="90" t="str">
        <f>'Методика оценки'!K167</f>
        <v>Количество воспитателей ДОО, работающих в группах с детьми в возрасте от 1 года до 3 лет, по состоянию на отчётный год</v>
      </c>
      <c r="C39" s="95" t="s">
        <v>145</v>
      </c>
      <c r="D39" s="74">
        <v>0</v>
      </c>
      <c r="E39" s="74">
        <v>0</v>
      </c>
      <c r="F39" s="74">
        <v>0</v>
      </c>
      <c r="G39" s="74">
        <v>2</v>
      </c>
      <c r="H39" s="74">
        <v>3</v>
      </c>
      <c r="I39" s="74">
        <v>2</v>
      </c>
      <c r="J39" s="169">
        <v>0</v>
      </c>
      <c r="K39" s="169">
        <v>2</v>
      </c>
    </row>
    <row r="40" spans="1:11">
      <c r="A40" s="91" t="s">
        <v>146</v>
      </c>
      <c r="B40" s="90" t="str">
        <f>'Методика оценки'!K168</f>
        <v>Количество воспитанников в возрасте от 1 года до 3 лет в отчётном году</v>
      </c>
      <c r="C40" s="95" t="s">
        <v>147</v>
      </c>
      <c r="D40" s="74">
        <v>0</v>
      </c>
      <c r="E40" s="74">
        <v>0</v>
      </c>
      <c r="F40" s="74">
        <v>0</v>
      </c>
      <c r="G40" s="74">
        <v>6</v>
      </c>
      <c r="H40" s="74">
        <v>51</v>
      </c>
      <c r="I40" s="74">
        <v>6</v>
      </c>
      <c r="J40" s="169" t="s">
        <v>734</v>
      </c>
      <c r="K40" s="169">
        <v>63</v>
      </c>
    </row>
    <row r="41" spans="1:11">
      <c r="A41" s="91" t="s">
        <v>148</v>
      </c>
      <c r="B41" s="90" t="str">
        <f>'Методика оценки'!K172</f>
        <v>Количество воспитателей ДОО, работающих в группах с воспитанниками в возрасте от 3 лет, по состоянию на отчётный год</v>
      </c>
      <c r="C41" s="95" t="s">
        <v>149</v>
      </c>
      <c r="D41" s="74">
        <v>5</v>
      </c>
      <c r="E41" s="74">
        <v>4</v>
      </c>
      <c r="F41" s="74">
        <v>4</v>
      </c>
      <c r="G41" s="74">
        <v>6</v>
      </c>
      <c r="H41" s="74">
        <v>15</v>
      </c>
      <c r="I41" s="74">
        <v>6</v>
      </c>
      <c r="J41" s="169">
        <v>4</v>
      </c>
      <c r="K41" s="169">
        <v>6</v>
      </c>
    </row>
    <row r="42" spans="1:11">
      <c r="A42" s="91" t="s">
        <v>150</v>
      </c>
      <c r="B42" s="90" t="str">
        <f>'Методика оценки'!K173</f>
        <v>Количество воспитанников в возрасте от 3 лет в отчётном году</v>
      </c>
      <c r="C42" s="95" t="s">
        <v>151</v>
      </c>
      <c r="D42" s="74">
        <v>86</v>
      </c>
      <c r="E42" s="74">
        <v>84</v>
      </c>
      <c r="F42" s="74">
        <v>34</v>
      </c>
      <c r="G42" s="74">
        <v>151</v>
      </c>
      <c r="H42" s="74">
        <v>141</v>
      </c>
      <c r="I42" s="74">
        <v>105</v>
      </c>
      <c r="J42" s="169">
        <v>30</v>
      </c>
      <c r="K42" s="169">
        <v>87</v>
      </c>
    </row>
    <row r="43" spans="1:11">
      <c r="A43" s="91" t="s">
        <v>152</v>
      </c>
      <c r="B43" s="90" t="str">
        <f>'Методика оценки'!K177</f>
        <v>Количество помощников воспитателей в ДОО в отчётном году</v>
      </c>
      <c r="C43" s="95" t="s">
        <v>153</v>
      </c>
      <c r="D43" s="74">
        <v>4</v>
      </c>
      <c r="E43" s="74">
        <v>3</v>
      </c>
      <c r="F43" s="74">
        <v>5</v>
      </c>
      <c r="G43" s="74">
        <v>9</v>
      </c>
      <c r="H43" s="74">
        <v>18</v>
      </c>
      <c r="I43" s="74">
        <v>8</v>
      </c>
      <c r="J43" s="169">
        <v>4</v>
      </c>
      <c r="K43" s="169">
        <v>5</v>
      </c>
    </row>
    <row r="44" spans="1:11" ht="30">
      <c r="A44" s="91" t="s">
        <v>154</v>
      </c>
      <c r="B44" s="90" t="str">
        <f>'Методика оценки'!K181</f>
        <v>Количество помощников воспитателей ДОО, работающих в группах с воспитанниками в возрасте до 1 года, по состоянию на отчётный год</v>
      </c>
      <c r="C44" s="95" t="s">
        <v>155</v>
      </c>
      <c r="D44" s="74">
        <v>0</v>
      </c>
      <c r="E44" s="74">
        <v>0</v>
      </c>
      <c r="F44" s="74">
        <v>0</v>
      </c>
      <c r="G44" s="74">
        <v>0</v>
      </c>
      <c r="H44" s="74">
        <v>0</v>
      </c>
      <c r="I44" s="74">
        <v>0</v>
      </c>
      <c r="J44" s="169">
        <v>0</v>
      </c>
      <c r="K44" s="169">
        <v>0</v>
      </c>
    </row>
    <row r="45" spans="1:11" ht="30">
      <c r="A45" s="91" t="s">
        <v>156</v>
      </c>
      <c r="B45" s="90" t="str">
        <f>'Методика оценки'!K186</f>
        <v>Количество помощников воспитателей ДОО, работающих в группах с воспитанниками в возрасте от 1 года до 3 лет, по состоянию на отчётный год</v>
      </c>
      <c r="C45" s="95" t="s">
        <v>157</v>
      </c>
      <c r="D45" s="74">
        <v>0</v>
      </c>
      <c r="E45" s="74">
        <v>0</v>
      </c>
      <c r="F45" s="74">
        <v>0</v>
      </c>
      <c r="G45" s="74">
        <v>4</v>
      </c>
      <c r="H45" s="74">
        <v>3</v>
      </c>
      <c r="I45" s="74">
        <v>2</v>
      </c>
      <c r="J45" s="169">
        <v>0</v>
      </c>
      <c r="K45" s="169">
        <v>2</v>
      </c>
    </row>
    <row r="46" spans="1:11" ht="30">
      <c r="A46" s="91" t="s">
        <v>158</v>
      </c>
      <c r="B46" s="90" t="str">
        <f>'Методика оценки'!K191</f>
        <v>Количество помощников воспитателей ДОО, работающих в группах с воспитанниками в возрасте от 3 лет, по состоянию на отчётный год</v>
      </c>
      <c r="C46" s="95" t="s">
        <v>159</v>
      </c>
      <c r="D46" s="80">
        <v>4</v>
      </c>
      <c r="E46" s="80">
        <v>3</v>
      </c>
      <c r="F46" s="80">
        <v>5</v>
      </c>
      <c r="G46" s="80">
        <v>5</v>
      </c>
      <c r="H46" s="80">
        <v>12</v>
      </c>
      <c r="I46" s="80">
        <v>6</v>
      </c>
      <c r="J46" s="171">
        <v>0</v>
      </c>
      <c r="K46" s="171">
        <v>3</v>
      </c>
    </row>
    <row r="47" spans="1:11">
      <c r="A47" s="91" t="s">
        <v>160</v>
      </c>
      <c r="B47" s="90" t="str">
        <f>'Методика оценки'!K196</f>
        <v>Количество педагогов-психологов в ДОО в отчётном году</v>
      </c>
      <c r="C47" s="95" t="s">
        <v>161</v>
      </c>
      <c r="D47" s="80">
        <v>1</v>
      </c>
      <c r="E47" s="80">
        <v>1</v>
      </c>
      <c r="F47" s="80">
        <v>1</v>
      </c>
      <c r="G47" s="80">
        <v>1</v>
      </c>
      <c r="H47" s="80">
        <v>2</v>
      </c>
      <c r="I47" s="80">
        <v>1</v>
      </c>
      <c r="J47" s="171">
        <v>1</v>
      </c>
      <c r="K47" s="171">
        <v>1</v>
      </c>
    </row>
    <row r="48" spans="1:11">
      <c r="A48" s="91" t="s">
        <v>162</v>
      </c>
      <c r="B48" s="90" t="str">
        <f>'Методика оценки'!K206</f>
        <v>Наличие учителей-логопедов в ДОО в отчетном году</v>
      </c>
      <c r="C48" s="95" t="s">
        <v>163</v>
      </c>
      <c r="D48" s="83" t="s">
        <v>623</v>
      </c>
      <c r="E48" s="83" t="s">
        <v>176</v>
      </c>
      <c r="F48" s="83" t="s">
        <v>176</v>
      </c>
      <c r="G48" s="83" t="s">
        <v>623</v>
      </c>
      <c r="H48" s="83" t="s">
        <v>623</v>
      </c>
      <c r="I48" s="83" t="s">
        <v>176</v>
      </c>
      <c r="J48" s="172" t="s">
        <v>176</v>
      </c>
      <c r="K48" s="172" t="s">
        <v>176</v>
      </c>
    </row>
    <row r="49" spans="1:11">
      <c r="A49" s="91" t="s">
        <v>177</v>
      </c>
      <c r="B49" s="90" t="str">
        <f>'Методика оценки'!K209</f>
        <v>Количество музыкальных руководителей в ДОО в отчетном году</v>
      </c>
      <c r="C49" s="95" t="s">
        <v>422</v>
      </c>
      <c r="D49" s="80">
        <v>1</v>
      </c>
      <c r="E49" s="80">
        <v>1</v>
      </c>
      <c r="F49" s="80">
        <v>1</v>
      </c>
      <c r="G49" s="80">
        <v>2</v>
      </c>
      <c r="H49" s="80">
        <v>2</v>
      </c>
      <c r="I49" s="80">
        <v>1</v>
      </c>
      <c r="J49" s="171">
        <v>1</v>
      </c>
      <c r="K49" s="171">
        <v>1</v>
      </c>
    </row>
    <row r="50" spans="1:11">
      <c r="A50" s="91" t="s">
        <v>178</v>
      </c>
      <c r="B50" s="90" t="str">
        <f>'Методика оценки'!K213</f>
        <v>Количество инструкторов по физической культуре в ДОО в отчетном году</v>
      </c>
      <c r="C50" s="95" t="s">
        <v>423</v>
      </c>
      <c r="D50" s="80">
        <v>0</v>
      </c>
      <c r="E50" s="80">
        <v>0</v>
      </c>
      <c r="F50" s="80">
        <v>0</v>
      </c>
      <c r="G50" s="80">
        <v>0</v>
      </c>
      <c r="H50" s="80">
        <v>0</v>
      </c>
      <c r="I50" s="80">
        <v>0</v>
      </c>
      <c r="J50" s="171">
        <v>0</v>
      </c>
      <c r="K50" s="171">
        <v>1</v>
      </c>
    </row>
    <row r="51" spans="1:11">
      <c r="A51" s="91" t="s">
        <v>179</v>
      </c>
      <c r="B51" s="90" t="str">
        <f>'Методика оценки'!K217</f>
        <v>Количество медицинских работников в ДОО в отчетном году</v>
      </c>
      <c r="C51" s="95" t="s">
        <v>424</v>
      </c>
      <c r="D51" s="80">
        <v>1</v>
      </c>
      <c r="E51" s="80">
        <v>1</v>
      </c>
      <c r="F51" s="80">
        <v>1</v>
      </c>
      <c r="G51" s="80">
        <v>1</v>
      </c>
      <c r="H51" s="80">
        <v>3</v>
      </c>
      <c r="I51" s="80">
        <v>1</v>
      </c>
      <c r="J51" s="171">
        <v>1</v>
      </c>
      <c r="K51" s="171">
        <v>1</v>
      </c>
    </row>
    <row r="52" spans="1:11" ht="30">
      <c r="A52" s="91" t="s">
        <v>180</v>
      </c>
      <c r="B52" s="90" t="str">
        <f>'Методика оценки'!K223</f>
        <v>Количество нештатных и аварийных ситуаций техногенного характера, возникших на территории ДОО (пожар, обрушение конструкций и т.п.)</v>
      </c>
      <c r="C52" s="95" t="s">
        <v>451</v>
      </c>
      <c r="D52" s="80">
        <v>0</v>
      </c>
      <c r="E52" s="80">
        <v>0</v>
      </c>
      <c r="F52" s="80">
        <v>0</v>
      </c>
      <c r="G52" s="80">
        <v>0</v>
      </c>
      <c r="H52" s="80">
        <v>0</v>
      </c>
      <c r="I52" s="80">
        <v>0</v>
      </c>
      <c r="J52" s="171">
        <v>0</v>
      </c>
      <c r="K52" s="171">
        <v>0</v>
      </c>
    </row>
    <row r="53" spans="1:11">
      <c r="A53" s="91" t="s">
        <v>181</v>
      </c>
      <c r="B53" s="90" t="str">
        <f>'Методика оценки'!K226</f>
        <v xml:space="preserve">Наличие системы водоснабжения </v>
      </c>
      <c r="C53" s="95" t="s">
        <v>452</v>
      </c>
      <c r="D53" s="80" t="s">
        <v>176</v>
      </c>
      <c r="E53" s="80" t="s">
        <v>623</v>
      </c>
      <c r="F53" s="80" t="s">
        <v>623</v>
      </c>
      <c r="G53" s="80" t="s">
        <v>176</v>
      </c>
      <c r="H53" s="80" t="s">
        <v>623</v>
      </c>
      <c r="I53" s="80" t="s">
        <v>623</v>
      </c>
      <c r="J53" s="171" t="s">
        <v>764</v>
      </c>
      <c r="K53" s="171" t="s">
        <v>623</v>
      </c>
    </row>
    <row r="54" spans="1:11">
      <c r="A54" s="91" t="s">
        <v>182</v>
      </c>
      <c r="B54" s="90" t="str">
        <f>'Методика оценки'!K229</f>
        <v>Наличие системы отопления</v>
      </c>
      <c r="C54" s="95" t="s">
        <v>453</v>
      </c>
      <c r="D54" s="80" t="s">
        <v>176</v>
      </c>
      <c r="E54" s="80" t="s">
        <v>176</v>
      </c>
      <c r="F54" s="80" t="s">
        <v>176</v>
      </c>
      <c r="G54" s="80" t="s">
        <v>176</v>
      </c>
      <c r="H54" s="80" t="s">
        <v>623</v>
      </c>
      <c r="I54" s="80" t="s">
        <v>176</v>
      </c>
      <c r="J54" s="171" t="s">
        <v>176</v>
      </c>
      <c r="K54" s="171" t="s">
        <v>623</v>
      </c>
    </row>
    <row r="55" spans="1:11">
      <c r="A55" s="91" t="s">
        <v>183</v>
      </c>
      <c r="B55" s="90" t="str">
        <f>'Методика оценки'!K232</f>
        <v>Наличие канализации</v>
      </c>
      <c r="C55" s="95" t="s">
        <v>454</v>
      </c>
      <c r="D55" s="80" t="s">
        <v>176</v>
      </c>
      <c r="E55" s="80" t="s">
        <v>176</v>
      </c>
      <c r="F55" s="80" t="s">
        <v>176</v>
      </c>
      <c r="G55" s="80" t="s">
        <v>176</v>
      </c>
      <c r="H55" s="80" t="s">
        <v>176</v>
      </c>
      <c r="I55" s="80" t="s">
        <v>176</v>
      </c>
      <c r="J55" s="171" t="s">
        <v>176</v>
      </c>
      <c r="K55" s="171" t="s">
        <v>623</v>
      </c>
    </row>
    <row r="56" spans="1:11">
      <c r="A56" s="91" t="s">
        <v>184</v>
      </c>
      <c r="B56" s="90" t="str">
        <f>'Методика оценки'!K235</f>
        <v>Тип здания, в котором располагается ДОО</v>
      </c>
      <c r="C56" s="95" t="s">
        <v>455</v>
      </c>
      <c r="D56" s="80" t="s">
        <v>365</v>
      </c>
      <c r="E56" s="80" t="s">
        <v>365</v>
      </c>
      <c r="F56" s="80" t="s">
        <v>365</v>
      </c>
      <c r="G56" s="80" t="s">
        <v>365</v>
      </c>
      <c r="H56" s="80" t="s">
        <v>366</v>
      </c>
      <c r="I56" s="80" t="s">
        <v>365</v>
      </c>
      <c r="J56" s="171" t="s">
        <v>365</v>
      </c>
      <c r="K56" s="171" t="s">
        <v>379</v>
      </c>
    </row>
    <row r="57" spans="1:11">
      <c r="A57" s="91" t="s">
        <v>185</v>
      </c>
      <c r="B57" s="90" t="str">
        <f>'Методика оценки'!C239</f>
        <v>Является ли здание ДОО аварийным</v>
      </c>
      <c r="C57" s="95" t="s">
        <v>456</v>
      </c>
      <c r="D57" s="80" t="s">
        <v>176</v>
      </c>
      <c r="E57" s="80" t="s">
        <v>176</v>
      </c>
      <c r="F57" s="80" t="s">
        <v>176</v>
      </c>
      <c r="G57" s="80" t="s">
        <v>176</v>
      </c>
      <c r="H57" s="80" t="s">
        <v>176</v>
      </c>
      <c r="I57" s="80" t="s">
        <v>176</v>
      </c>
      <c r="J57" s="171" t="s">
        <v>176</v>
      </c>
      <c r="K57" s="171" t="s">
        <v>176</v>
      </c>
    </row>
    <row r="58" spans="1:11">
      <c r="A58" s="91" t="s">
        <v>186</v>
      </c>
      <c r="B58" s="90" t="str">
        <f>'Методика оценки'!K242</f>
        <v>Необходимость проведения в здании ДОО капитального ремонта</v>
      </c>
      <c r="C58" s="95" t="s">
        <v>457</v>
      </c>
      <c r="D58" s="80" t="s">
        <v>176</v>
      </c>
      <c r="E58" s="80" t="s">
        <v>176</v>
      </c>
      <c r="F58" s="80" t="s">
        <v>176</v>
      </c>
      <c r="G58" s="80" t="s">
        <v>176</v>
      </c>
      <c r="H58" s="80" t="s">
        <v>623</v>
      </c>
      <c r="I58" s="80" t="s">
        <v>623</v>
      </c>
      <c r="J58" s="171" t="s">
        <v>176</v>
      </c>
      <c r="K58" s="171" t="s">
        <v>176</v>
      </c>
    </row>
    <row r="59" spans="1:11">
      <c r="A59" s="91" t="s">
        <v>187</v>
      </c>
      <c r="B59" s="90" t="str">
        <f>'Методика оценки'!K245</f>
        <v xml:space="preserve"> Наличие тревожной кнопки или другой охранной сигнализации</v>
      </c>
      <c r="C59" s="95" t="s">
        <v>458</v>
      </c>
      <c r="D59" s="80" t="s">
        <v>623</v>
      </c>
      <c r="E59" s="80" t="s">
        <v>623</v>
      </c>
      <c r="F59" s="80" t="s">
        <v>623</v>
      </c>
      <c r="G59" s="80" t="s">
        <v>623</v>
      </c>
      <c r="H59" s="80" t="s">
        <v>623</v>
      </c>
      <c r="I59" s="80" t="s">
        <v>623</v>
      </c>
      <c r="J59" s="171" t="s">
        <v>764</v>
      </c>
      <c r="K59" s="171" t="s">
        <v>623</v>
      </c>
    </row>
    <row r="60" spans="1:11">
      <c r="A60" s="91" t="s">
        <v>188</v>
      </c>
      <c r="B60" s="90" t="str">
        <f>'Методика оценки'!K248</f>
        <v>Наличие работающей пожарной сигнализации</v>
      </c>
      <c r="C60" s="95" t="s">
        <v>459</v>
      </c>
      <c r="D60" s="80" t="s">
        <v>623</v>
      </c>
      <c r="E60" s="80" t="s">
        <v>623</v>
      </c>
      <c r="F60" s="80" t="s">
        <v>623</v>
      </c>
      <c r="G60" s="80" t="s">
        <v>623</v>
      </c>
      <c r="H60" s="80" t="s">
        <v>623</v>
      </c>
      <c r="I60" s="80" t="s">
        <v>623</v>
      </c>
      <c r="J60" s="171" t="s">
        <v>764</v>
      </c>
      <c r="K60" s="171" t="s">
        <v>623</v>
      </c>
    </row>
    <row r="61" spans="1:11">
      <c r="A61" s="91" t="s">
        <v>189</v>
      </c>
      <c r="B61" s="90" t="str">
        <f>'Методика оценки'!K251</f>
        <v>Наличие противопожарного оборудования</v>
      </c>
      <c r="C61" s="95" t="s">
        <v>460</v>
      </c>
      <c r="D61" s="80" t="s">
        <v>623</v>
      </c>
      <c r="E61" s="80" t="s">
        <v>623</v>
      </c>
      <c r="F61" s="80" t="s">
        <v>623</v>
      </c>
      <c r="G61" s="80" t="s">
        <v>623</v>
      </c>
      <c r="H61" s="80" t="s">
        <v>623</v>
      </c>
      <c r="I61" s="80" t="s">
        <v>623</v>
      </c>
      <c r="J61" s="171" t="s">
        <v>764</v>
      </c>
      <c r="K61" s="171" t="s">
        <v>623</v>
      </c>
    </row>
    <row r="62" spans="1:11">
      <c r="A62" s="91" t="s">
        <v>190</v>
      </c>
      <c r="B62" s="90" t="str">
        <f>'Методика оценки'!K254</f>
        <v>Наличие системы видеонаблюдения</v>
      </c>
      <c r="C62" s="95" t="s">
        <v>461</v>
      </c>
      <c r="D62" s="80" t="s">
        <v>623</v>
      </c>
      <c r="E62" s="80" t="s">
        <v>623</v>
      </c>
      <c r="F62" s="80" t="s">
        <v>623</v>
      </c>
      <c r="G62" s="80" t="s">
        <v>623</v>
      </c>
      <c r="H62" s="80" t="s">
        <v>623</v>
      </c>
      <c r="I62" s="80" t="s">
        <v>623</v>
      </c>
      <c r="J62" s="171" t="s">
        <v>764</v>
      </c>
      <c r="K62" s="171" t="s">
        <v>623</v>
      </c>
    </row>
    <row r="63" spans="1:11">
      <c r="A63" s="91" t="s">
        <v>191</v>
      </c>
      <c r="B63" s="90" t="str">
        <f>'Методика оценки'!K257</f>
        <v>Количество персональных компьютеров, доступных для использования детьми</v>
      </c>
      <c r="C63" s="95" t="s">
        <v>462</v>
      </c>
      <c r="D63" s="80">
        <v>1</v>
      </c>
      <c r="E63" s="80">
        <v>1</v>
      </c>
      <c r="F63" s="80">
        <v>2</v>
      </c>
      <c r="G63" s="80">
        <v>2</v>
      </c>
      <c r="H63" s="80">
        <v>0</v>
      </c>
      <c r="I63" s="80">
        <v>2</v>
      </c>
      <c r="J63" s="171">
        <v>2</v>
      </c>
      <c r="K63" s="171">
        <v>0</v>
      </c>
    </row>
    <row r="64" spans="1:11">
      <c r="A64" s="91" t="s">
        <v>192</v>
      </c>
      <c r="B64" s="90" t="str">
        <f>'Методика оценки'!K261</f>
        <v>Наличие периметрального ограждения территории ДОО, освещение территории</v>
      </c>
      <c r="C64" s="95" t="s">
        <v>463</v>
      </c>
      <c r="D64" s="80" t="s">
        <v>623</v>
      </c>
      <c r="E64" s="80" t="s">
        <v>623</v>
      </c>
      <c r="F64" s="80" t="s">
        <v>623</v>
      </c>
      <c r="G64" s="80" t="s">
        <v>623</v>
      </c>
      <c r="H64" s="80" t="s">
        <v>176</v>
      </c>
      <c r="I64" s="80" t="s">
        <v>623</v>
      </c>
      <c r="J64" s="171" t="s">
        <v>764</v>
      </c>
      <c r="K64" s="171" t="s">
        <v>623</v>
      </c>
    </row>
    <row r="65" spans="1:11">
      <c r="A65" s="91" t="s">
        <v>193</v>
      </c>
      <c r="B65" s="90" t="str">
        <f>'Методика оценки'!K264</f>
        <v>Наличие прогулочной площадки</v>
      </c>
      <c r="C65" s="95" t="s">
        <v>464</v>
      </c>
      <c r="D65" s="80" t="s">
        <v>623</v>
      </c>
      <c r="E65" s="80" t="s">
        <v>623</v>
      </c>
      <c r="F65" s="80" t="s">
        <v>623</v>
      </c>
      <c r="G65" s="80" t="s">
        <v>623</v>
      </c>
      <c r="H65" s="80" t="s">
        <v>623</v>
      </c>
      <c r="I65" s="80" t="s">
        <v>623</v>
      </c>
      <c r="J65" s="171" t="s">
        <v>764</v>
      </c>
      <c r="K65" s="171" t="s">
        <v>623</v>
      </c>
    </row>
    <row r="66" spans="1:11">
      <c r="A66" s="91" t="s">
        <v>194</v>
      </c>
      <c r="B66" s="90" t="str">
        <f>'Методика оценки'!K267</f>
        <v>Площадь групповых (игровых) комнат</v>
      </c>
      <c r="C66" s="95" t="s">
        <v>465</v>
      </c>
      <c r="D66" s="80">
        <v>26</v>
      </c>
      <c r="E66" s="80">
        <v>36</v>
      </c>
      <c r="F66" s="80">
        <v>52</v>
      </c>
      <c r="G66" s="80">
        <v>25</v>
      </c>
      <c r="H66" s="80">
        <v>185</v>
      </c>
      <c r="I66" s="80">
        <v>80</v>
      </c>
      <c r="J66" s="171" t="s">
        <v>734</v>
      </c>
      <c r="K66" s="171">
        <v>168</v>
      </c>
    </row>
    <row r="67" spans="1:11" ht="30">
      <c r="A67" s="90">
        <v>65</v>
      </c>
      <c r="B67" s="90" t="str">
        <f>'Методика оценки'!K271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v>
      </c>
      <c r="C67" s="95" t="s">
        <v>466</v>
      </c>
      <c r="D67" s="80">
        <v>0</v>
      </c>
      <c r="E67" s="80">
        <v>0</v>
      </c>
      <c r="F67" s="80">
        <v>0</v>
      </c>
      <c r="G67" s="80">
        <v>0</v>
      </c>
      <c r="H67" s="80">
        <v>0</v>
      </c>
      <c r="I67" s="80">
        <v>0</v>
      </c>
      <c r="J67" s="171">
        <v>1</v>
      </c>
      <c r="K67" s="171">
        <v>0</v>
      </c>
    </row>
    <row r="68" spans="1:11">
      <c r="A68" s="91" t="s">
        <v>195</v>
      </c>
      <c r="B68" s="90" t="str">
        <f>'Методика оценки'!K274</f>
        <v>Наличие оборудованного физкультурного зала</v>
      </c>
      <c r="C68" s="95" t="s">
        <v>467</v>
      </c>
      <c r="D68" s="80" t="s">
        <v>176</v>
      </c>
      <c r="E68" s="80" t="s">
        <v>176</v>
      </c>
      <c r="F68" s="80" t="s">
        <v>176</v>
      </c>
      <c r="G68" s="80" t="s">
        <v>176</v>
      </c>
      <c r="H68" s="80" t="s">
        <v>176</v>
      </c>
      <c r="I68" s="80" t="s">
        <v>176</v>
      </c>
      <c r="J68" s="171" t="s">
        <v>176</v>
      </c>
      <c r="K68" s="171" t="s">
        <v>176</v>
      </c>
    </row>
    <row r="69" spans="1:11">
      <c r="A69" s="91" t="s">
        <v>196</v>
      </c>
      <c r="B69" s="90" t="str">
        <f>'Методика оценки'!K277</f>
        <v>Наличие оборудованного музыкального зала</v>
      </c>
      <c r="C69" s="95" t="s">
        <v>468</v>
      </c>
      <c r="D69" s="80" t="s">
        <v>176</v>
      </c>
      <c r="E69" s="80" t="s">
        <v>176</v>
      </c>
      <c r="F69" s="80" t="s">
        <v>176</v>
      </c>
      <c r="G69" s="80" t="s">
        <v>176</v>
      </c>
      <c r="H69" s="80" t="s">
        <v>176</v>
      </c>
      <c r="I69" s="80" t="s">
        <v>176</v>
      </c>
      <c r="J69" s="171" t="s">
        <v>176</v>
      </c>
      <c r="K69" s="171" t="s">
        <v>176</v>
      </c>
    </row>
    <row r="70" spans="1:11">
      <c r="A70" s="91" t="s">
        <v>197</v>
      </c>
      <c r="B70" s="90" t="str">
        <f>'Методика оценки'!K280</f>
        <v>Наличие оборудованного крытого бассейна</v>
      </c>
      <c r="C70" s="95" t="s">
        <v>469</v>
      </c>
      <c r="D70" s="80" t="s">
        <v>176</v>
      </c>
      <c r="E70" s="80" t="s">
        <v>176</v>
      </c>
      <c r="F70" s="80" t="s">
        <v>176</v>
      </c>
      <c r="G70" s="80" t="s">
        <v>176</v>
      </c>
      <c r="H70" s="80" t="s">
        <v>176</v>
      </c>
      <c r="I70" s="80" t="s">
        <v>176</v>
      </c>
      <c r="J70" s="171" t="s">
        <v>176</v>
      </c>
      <c r="K70" s="171" t="s">
        <v>176</v>
      </c>
    </row>
    <row r="71" spans="1:11">
      <c r="A71" s="91" t="s">
        <v>198</v>
      </c>
      <c r="B71" s="90" t="str">
        <f>'Методика оценки'!K283</f>
        <v>Количество детей, пользующихся услугами бассейна в отчётном году</v>
      </c>
      <c r="C71" s="95" t="s">
        <v>470</v>
      </c>
      <c r="D71" s="80">
        <v>0</v>
      </c>
      <c r="E71" s="80">
        <v>0</v>
      </c>
      <c r="F71" s="80">
        <v>0</v>
      </c>
      <c r="G71" s="80">
        <v>0</v>
      </c>
      <c r="H71" s="80">
        <v>0</v>
      </c>
      <c r="I71" s="80">
        <v>0</v>
      </c>
      <c r="J71" s="171">
        <v>0</v>
      </c>
      <c r="K71" s="171">
        <v>0</v>
      </c>
    </row>
    <row r="72" spans="1:11">
      <c r="A72" s="91" t="s">
        <v>199</v>
      </c>
      <c r="B72" s="90" t="str">
        <f>'Методика оценки'!K288</f>
        <v>Наличие оборудованного медицинского кабинета</v>
      </c>
      <c r="C72" s="95" t="s">
        <v>471</v>
      </c>
      <c r="D72" s="80" t="s">
        <v>623</v>
      </c>
      <c r="E72" s="80" t="s">
        <v>623</v>
      </c>
      <c r="F72" s="80" t="s">
        <v>623</v>
      </c>
      <c r="G72" s="80" t="s">
        <v>623</v>
      </c>
      <c r="H72" s="80" t="s">
        <v>623</v>
      </c>
      <c r="I72" s="80" t="s">
        <v>623</v>
      </c>
      <c r="J72" s="171" t="s">
        <v>176</v>
      </c>
      <c r="K72" s="171" t="s">
        <v>623</v>
      </c>
    </row>
    <row r="73" spans="1:11">
      <c r="A73" s="91" t="s">
        <v>200</v>
      </c>
      <c r="B73" s="90" t="str">
        <f>'Методика оценки'!K291</f>
        <v>Наличие оборудованного процедурного кабинета</v>
      </c>
      <c r="C73" s="95" t="s">
        <v>472</v>
      </c>
      <c r="D73" s="80" t="s">
        <v>176</v>
      </c>
      <c r="E73" s="80" t="s">
        <v>176</v>
      </c>
      <c r="F73" s="80" t="s">
        <v>176</v>
      </c>
      <c r="G73" s="80" t="s">
        <v>176</v>
      </c>
      <c r="H73" s="80" t="s">
        <v>176</v>
      </c>
      <c r="I73" s="80" t="s">
        <v>176</v>
      </c>
      <c r="J73" s="171" t="s">
        <v>176</v>
      </c>
      <c r="K73" s="171" t="s">
        <v>623</v>
      </c>
    </row>
    <row r="74" spans="1:11">
      <c r="A74" s="91" t="s">
        <v>201</v>
      </c>
      <c r="B74" s="90" t="str">
        <f>'Методика оценки'!K294</f>
        <v>Наличие оборудованного изолятора</v>
      </c>
      <c r="C74" s="95" t="s">
        <v>473</v>
      </c>
      <c r="D74" s="80" t="s">
        <v>176</v>
      </c>
      <c r="E74" s="80" t="s">
        <v>176</v>
      </c>
      <c r="F74" s="80" t="s">
        <v>176</v>
      </c>
      <c r="G74" s="80" t="s">
        <v>176</v>
      </c>
      <c r="H74" s="80" t="s">
        <v>176</v>
      </c>
      <c r="I74" s="80" t="s">
        <v>176</v>
      </c>
      <c r="J74" s="171" t="s">
        <v>176</v>
      </c>
      <c r="K74" s="171" t="s">
        <v>623</v>
      </c>
    </row>
    <row r="75" spans="1:11">
      <c r="A75" s="91" t="s">
        <v>202</v>
      </c>
      <c r="B75" s="90" t="str">
        <f>'Методика оценки'!K297</f>
        <v>Наличие специального оборудованного кабинета педагога-психолога</v>
      </c>
      <c r="C75" s="95" t="s">
        <v>474</v>
      </c>
      <c r="D75" s="80" t="s">
        <v>176</v>
      </c>
      <c r="E75" s="80" t="s">
        <v>176</v>
      </c>
      <c r="F75" s="80" t="s">
        <v>176</v>
      </c>
      <c r="G75" s="80" t="s">
        <v>176</v>
      </c>
      <c r="H75" s="80" t="s">
        <v>176</v>
      </c>
      <c r="I75" s="80" t="s">
        <v>176</v>
      </c>
      <c r="J75" s="171" t="s">
        <v>176</v>
      </c>
      <c r="K75" s="171" t="s">
        <v>176</v>
      </c>
    </row>
    <row r="76" spans="1:11">
      <c r="A76" s="91" t="s">
        <v>203</v>
      </c>
      <c r="B76" s="90" t="str">
        <f>'Методика оценки'!K300</f>
        <v>Наличие специального оборудованного кабинета учителя-логопеда</v>
      </c>
      <c r="C76" s="95" t="s">
        <v>475</v>
      </c>
      <c r="D76" s="80" t="s">
        <v>176</v>
      </c>
      <c r="E76" s="80" t="s">
        <v>176</v>
      </c>
      <c r="F76" s="80" t="s">
        <v>176</v>
      </c>
      <c r="G76" s="80" t="s">
        <v>176</v>
      </c>
      <c r="H76" s="80" t="s">
        <v>176</v>
      </c>
      <c r="I76" s="80" t="s">
        <v>176</v>
      </c>
      <c r="J76" s="171" t="s">
        <v>176</v>
      </c>
      <c r="K76" s="171" t="s">
        <v>176</v>
      </c>
    </row>
    <row r="77" spans="1:11">
      <c r="A77" s="91" t="s">
        <v>204</v>
      </c>
      <c r="B77" s="90" t="str">
        <f>'Методика оценки'!K307</f>
        <v>Оценка обеспеченности ДОО игрушками, указанная в Акте проверки готовности ДОО к 2014-2015 учебному году</v>
      </c>
      <c r="C77" s="95" t="s">
        <v>476</v>
      </c>
      <c r="D77" s="80" t="s">
        <v>380</v>
      </c>
      <c r="E77" s="80" t="s">
        <v>380</v>
      </c>
      <c r="F77" s="80" t="s">
        <v>380</v>
      </c>
      <c r="G77" s="80" t="s">
        <v>734</v>
      </c>
      <c r="H77" s="80" t="s">
        <v>380</v>
      </c>
      <c r="I77" s="80" t="s">
        <v>380</v>
      </c>
      <c r="J77" s="171" t="s">
        <v>380</v>
      </c>
      <c r="K77" s="171" t="s">
        <v>380</v>
      </c>
    </row>
    <row r="78" spans="1:11" ht="30">
      <c r="A78" s="91" t="s">
        <v>205</v>
      </c>
      <c r="B78" s="90"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C78" s="95" t="s">
        <v>477</v>
      </c>
      <c r="D78" s="80" t="s">
        <v>380</v>
      </c>
      <c r="E78" s="80" t="s">
        <v>380</v>
      </c>
      <c r="F78" s="80" t="s">
        <v>380</v>
      </c>
      <c r="G78" s="80" t="s">
        <v>734</v>
      </c>
      <c r="H78" s="80" t="s">
        <v>380</v>
      </c>
      <c r="I78" s="80" t="s">
        <v>380</v>
      </c>
      <c r="J78" s="171" t="s">
        <v>380</v>
      </c>
      <c r="K78" s="171" t="s">
        <v>380</v>
      </c>
    </row>
    <row r="79" spans="1:11">
      <c r="A79" s="91" t="s">
        <v>206</v>
      </c>
      <c r="B79" s="90" t="str">
        <f>'Методика оценки'!K317</f>
        <v>Оценка состояние пищеблока, указанная в Акте проверки готовности ДОО к 2014-2015 учебному году</v>
      </c>
      <c r="C79" s="95" t="s">
        <v>478</v>
      </c>
      <c r="D79" s="80" t="s">
        <v>383</v>
      </c>
      <c r="E79" s="80" t="s">
        <v>383</v>
      </c>
      <c r="F79" s="80" t="s">
        <v>383</v>
      </c>
      <c r="G79" s="80" t="s">
        <v>380</v>
      </c>
      <c r="H79" s="80" t="s">
        <v>383</v>
      </c>
      <c r="I79" s="80" t="s">
        <v>380</v>
      </c>
      <c r="J79" s="171" t="s">
        <v>383</v>
      </c>
      <c r="K79" s="171" t="s">
        <v>380</v>
      </c>
    </row>
    <row r="80" spans="1:11">
      <c r="A80" s="91" t="s">
        <v>207</v>
      </c>
      <c r="B80" s="90" t="str">
        <f>'Методика оценки'!K323</f>
        <v>Среднемесячная заработная плата педагогических работников ДОО</v>
      </c>
      <c r="C80" s="95" t="s">
        <v>479</v>
      </c>
      <c r="D80" s="80">
        <v>16787</v>
      </c>
      <c r="E80" s="80">
        <v>16787</v>
      </c>
      <c r="F80" s="80">
        <v>16787</v>
      </c>
      <c r="G80" s="80">
        <v>16787</v>
      </c>
      <c r="H80" s="80">
        <v>16787</v>
      </c>
      <c r="I80" s="80">
        <v>16787</v>
      </c>
      <c r="J80" s="171">
        <v>16787</v>
      </c>
      <c r="K80" s="171">
        <v>16787</v>
      </c>
    </row>
    <row r="81" spans="1:11">
      <c r="A81" s="91" t="s">
        <v>208</v>
      </c>
      <c r="B81" s="90" t="str">
        <f>'Методика оценки'!K324</f>
        <v>Среднемесячная заработная плата в сфере дошкольного образования в Чеченской Республике</v>
      </c>
      <c r="C81" s="95" t="s">
        <v>480</v>
      </c>
      <c r="D81" s="80">
        <v>16787</v>
      </c>
      <c r="E81" s="80">
        <v>16787</v>
      </c>
      <c r="F81" s="80">
        <v>16787</v>
      </c>
      <c r="G81" s="80">
        <v>16787</v>
      </c>
      <c r="H81" s="80">
        <v>16787</v>
      </c>
      <c r="I81" s="80">
        <v>16787</v>
      </c>
      <c r="J81" s="80">
        <v>16787</v>
      </c>
      <c r="K81" s="80">
        <v>16787</v>
      </c>
    </row>
    <row r="82" spans="1:11">
      <c r="A82" s="91" t="s">
        <v>209</v>
      </c>
      <c r="B82" s="90" t="str">
        <f>'Методика оценки'!K327</f>
        <v>Средний размер родительской платы за услуги данного ДОО</v>
      </c>
      <c r="C82" s="95" t="s">
        <v>481</v>
      </c>
      <c r="D82" s="80">
        <v>1500</v>
      </c>
      <c r="E82" s="80">
        <v>1500</v>
      </c>
      <c r="F82" s="80">
        <v>1500</v>
      </c>
      <c r="G82" s="80">
        <v>1000</v>
      </c>
      <c r="H82" s="80">
        <v>1500</v>
      </c>
      <c r="I82" s="80">
        <v>1500</v>
      </c>
      <c r="J82" s="171">
        <v>1500</v>
      </c>
      <c r="K82" s="171">
        <v>1250</v>
      </c>
    </row>
    <row r="83" spans="1:11">
      <c r="A83" s="91" t="s">
        <v>210</v>
      </c>
      <c r="B83" s="90" t="str">
        <f>'Методика оценки'!K328</f>
        <v>Средний размер родительской платы за услуги ДОО в Чеченской Республике</v>
      </c>
      <c r="C83" s="95" t="s">
        <v>482</v>
      </c>
      <c r="D83" s="80">
        <v>1500</v>
      </c>
      <c r="E83" s="80">
        <v>1500</v>
      </c>
      <c r="F83" s="80">
        <v>1500</v>
      </c>
      <c r="G83" s="80">
        <v>1500</v>
      </c>
      <c r="H83" s="80">
        <v>1500</v>
      </c>
      <c r="I83" s="80">
        <v>1500</v>
      </c>
      <c r="J83" s="171">
        <v>1500</v>
      </c>
      <c r="K83" s="171">
        <v>1500</v>
      </c>
    </row>
    <row r="84" spans="1:11">
      <c r="A84" s="91" t="s">
        <v>211</v>
      </c>
      <c r="B84" s="90" t="str">
        <f>'Методика оценки'!K331</f>
        <v>Расходы на средства обучения:</v>
      </c>
      <c r="C84" s="95" t="s">
        <v>483</v>
      </c>
      <c r="D84" s="80">
        <v>484900</v>
      </c>
      <c r="E84" s="80">
        <v>330800</v>
      </c>
      <c r="F84" s="80">
        <v>332600</v>
      </c>
      <c r="G84" s="80">
        <v>809800</v>
      </c>
      <c r="H84" s="80">
        <v>638600</v>
      </c>
      <c r="I84" s="80">
        <v>334300</v>
      </c>
      <c r="J84" s="171">
        <v>376600</v>
      </c>
      <c r="K84" s="171">
        <v>12681012</v>
      </c>
    </row>
    <row r="85" spans="1:11">
      <c r="A85" s="91" t="s">
        <v>212</v>
      </c>
      <c r="B85" s="91" t="str">
        <f>'Методика оценки'!K335</f>
        <v>Общий объём доходов от оказания дополнительных платных услуг</v>
      </c>
      <c r="C85" s="95" t="s">
        <v>484</v>
      </c>
      <c r="D85" s="80">
        <v>0</v>
      </c>
      <c r="E85" s="80">
        <v>0</v>
      </c>
      <c r="F85" s="80">
        <v>0</v>
      </c>
      <c r="G85" s="80">
        <v>0</v>
      </c>
      <c r="H85" s="80">
        <v>0</v>
      </c>
      <c r="I85" s="80">
        <v>0</v>
      </c>
      <c r="J85" s="171" t="s">
        <v>734</v>
      </c>
      <c r="K85" s="171">
        <v>0</v>
      </c>
    </row>
    <row r="86" spans="1:11">
      <c r="A86" s="91" t="s">
        <v>213</v>
      </c>
      <c r="B86" s="90" t="str">
        <f>'Методика оценки'!K342</f>
        <v>Ссылка на официальный сайт ДОО</v>
      </c>
      <c r="C86" s="95" t="s">
        <v>485</v>
      </c>
      <c r="D86" s="80" t="s">
        <v>623</v>
      </c>
      <c r="E86" s="80" t="s">
        <v>623</v>
      </c>
      <c r="F86" s="80" t="s">
        <v>623</v>
      </c>
      <c r="G86" s="80" t="s">
        <v>623</v>
      </c>
      <c r="H86" s="80" t="s">
        <v>623</v>
      </c>
      <c r="I86" s="80" t="s">
        <v>623</v>
      </c>
      <c r="J86" s="171" t="s">
        <v>764</v>
      </c>
      <c r="K86" s="171" t="s">
        <v>623</v>
      </c>
    </row>
    <row r="87" spans="1:11">
      <c r="A87" s="106" t="s">
        <v>214</v>
      </c>
      <c r="B87" s="107" t="str">
        <f>'Методика оценки'!K345</f>
        <v>Ссылка на страницу официального сайта ДОО, содержащую учредительную и контактную информацию:</v>
      </c>
      <c r="C87" s="108" t="s">
        <v>486</v>
      </c>
      <c r="D87" s="109"/>
      <c r="E87" s="109"/>
      <c r="F87" s="109"/>
      <c r="G87" s="109"/>
      <c r="H87" s="109"/>
      <c r="I87" s="109"/>
      <c r="J87" s="173"/>
      <c r="K87" s="173"/>
    </row>
    <row r="88" spans="1:11">
      <c r="A88" s="91"/>
      <c r="B88" s="92" t="str">
        <f>'Методика оценки'!K346</f>
        <v>о дате создания ДОО</v>
      </c>
      <c r="C88" s="96" t="str">
        <f>'Методика оценки'!J346</f>
        <v>ИД85.1</v>
      </c>
      <c r="D88" s="99" t="s">
        <v>623</v>
      </c>
      <c r="E88" s="99" t="s">
        <v>623</v>
      </c>
      <c r="F88" s="99" t="s">
        <v>623</v>
      </c>
      <c r="G88" s="99" t="s">
        <v>734</v>
      </c>
      <c r="H88" s="99" t="s">
        <v>623</v>
      </c>
      <c r="I88" s="99" t="s">
        <v>623</v>
      </c>
      <c r="J88" s="174" t="s">
        <v>764</v>
      </c>
      <c r="K88" s="174" t="s">
        <v>623</v>
      </c>
    </row>
    <row r="89" spans="1:11">
      <c r="A89" s="91"/>
      <c r="B89" s="92" t="str">
        <f>'Методика оценки'!K349</f>
        <v>об учредителях ДОО</v>
      </c>
      <c r="C89" s="96" t="str">
        <f>'Методика оценки'!J349</f>
        <v>ИД85.2</v>
      </c>
      <c r="D89" s="99" t="s">
        <v>623</v>
      </c>
      <c r="E89" s="99" t="s">
        <v>623</v>
      </c>
      <c r="F89" s="99" t="s">
        <v>623</v>
      </c>
      <c r="G89" s="99" t="s">
        <v>623</v>
      </c>
      <c r="H89" s="99" t="s">
        <v>623</v>
      </c>
      <c r="I89" s="99" t="s">
        <v>623</v>
      </c>
      <c r="J89" s="174" t="s">
        <v>764</v>
      </c>
      <c r="K89" s="174" t="s">
        <v>623</v>
      </c>
    </row>
    <row r="90" spans="1:11">
      <c r="A90" s="91"/>
      <c r="B90" s="92" t="str">
        <f>'Методика оценки'!K352</f>
        <v>о месте нахождения ДОО</v>
      </c>
      <c r="C90" s="96" t="str">
        <f>'Методика оценки'!J352</f>
        <v>ИД85.3</v>
      </c>
      <c r="D90" s="99" t="s">
        <v>623</v>
      </c>
      <c r="E90" s="99" t="s">
        <v>623</v>
      </c>
      <c r="F90" s="99" t="s">
        <v>623</v>
      </c>
      <c r="G90" s="99" t="s">
        <v>623</v>
      </c>
      <c r="H90" s="99" t="s">
        <v>623</v>
      </c>
      <c r="I90" s="99" t="s">
        <v>623</v>
      </c>
      <c r="J90" s="174" t="s">
        <v>764</v>
      </c>
      <c r="K90" s="174" t="s">
        <v>623</v>
      </c>
    </row>
    <row r="91" spans="1:11">
      <c r="A91" s="91"/>
      <c r="B91" s="92" t="str">
        <f>'Методика оценки'!K355</f>
        <v>о графике работы ДОО</v>
      </c>
      <c r="C91" s="96" t="str">
        <f>'Методика оценки'!J355</f>
        <v>ИД85.4</v>
      </c>
      <c r="D91" s="99" t="s">
        <v>623</v>
      </c>
      <c r="E91" s="99" t="s">
        <v>623</v>
      </c>
      <c r="F91" s="99" t="s">
        <v>623</v>
      </c>
      <c r="G91" s="99" t="s">
        <v>623</v>
      </c>
      <c r="H91" s="99" t="s">
        <v>623</v>
      </c>
      <c r="I91" s="99" t="s">
        <v>623</v>
      </c>
      <c r="J91" s="174" t="s">
        <v>764</v>
      </c>
      <c r="K91" s="174" t="s">
        <v>623</v>
      </c>
    </row>
    <row r="92" spans="1:11">
      <c r="A92" s="91"/>
      <c r="B92" s="92" t="str">
        <f>'Методика оценки'!K358</f>
        <v>контактной информации ДОО (телефона, электронной почты)</v>
      </c>
      <c r="C92" s="96" t="str">
        <f>'Методика оценки'!J358</f>
        <v>ИД85.5</v>
      </c>
      <c r="D92" s="99" t="s">
        <v>623</v>
      </c>
      <c r="E92" s="99" t="s">
        <v>623</v>
      </c>
      <c r="F92" s="99" t="s">
        <v>623</v>
      </c>
      <c r="G92" s="99" t="s">
        <v>623</v>
      </c>
      <c r="H92" s="99" t="s">
        <v>623</v>
      </c>
      <c r="I92" s="99" t="s">
        <v>623</v>
      </c>
      <c r="J92" s="174" t="s">
        <v>764</v>
      </c>
      <c r="K92" s="174" t="s">
        <v>623</v>
      </c>
    </row>
    <row r="93" spans="1:11">
      <c r="A93" s="91" t="s">
        <v>215</v>
      </c>
      <c r="B93" s="90" t="str">
        <f>'Методика оценки'!K361</f>
        <v>Ссылка на страницу официального сайта ДОО, содержащую сведения о педагогических работниках ДОО</v>
      </c>
      <c r="C93" s="95" t="s">
        <v>487</v>
      </c>
      <c r="D93" s="80" t="s">
        <v>623</v>
      </c>
      <c r="E93" s="80" t="s">
        <v>623</v>
      </c>
      <c r="F93" s="80" t="s">
        <v>623</v>
      </c>
      <c r="G93" s="80" t="s">
        <v>623</v>
      </c>
      <c r="H93" s="80" t="s">
        <v>176</v>
      </c>
      <c r="I93" s="80" t="s">
        <v>176</v>
      </c>
      <c r="J93" s="171" t="s">
        <v>764</v>
      </c>
      <c r="K93" s="171" t="s">
        <v>623</v>
      </c>
    </row>
    <row r="94" spans="1:11">
      <c r="A94" s="106" t="s">
        <v>216</v>
      </c>
      <c r="B94" s="107" t="str">
        <f>'Методика оценки'!K364</f>
        <v>Ссылка на страницу официального сайта ДОО, содержащую информацию о системе управления:</v>
      </c>
      <c r="C94" s="108" t="s">
        <v>488</v>
      </c>
      <c r="D94" s="109"/>
      <c r="E94" s="109"/>
      <c r="F94" s="109"/>
      <c r="G94" s="109"/>
      <c r="H94" s="109"/>
      <c r="I94" s="109"/>
      <c r="J94" s="173"/>
      <c r="K94" s="173"/>
    </row>
    <row r="95" spans="1:11">
      <c r="A95" s="91"/>
      <c r="B95" s="92" t="str">
        <f>'Методика оценки'!K365</f>
        <v>об органах управления</v>
      </c>
      <c r="C95" s="96" t="str">
        <f>'Методика оценки'!J365</f>
        <v>ИД87.1</v>
      </c>
      <c r="D95" s="99" t="s">
        <v>623</v>
      </c>
      <c r="E95" s="99" t="s">
        <v>623</v>
      </c>
      <c r="F95" s="99" t="s">
        <v>623</v>
      </c>
      <c r="G95" s="99" t="s">
        <v>176</v>
      </c>
      <c r="H95" s="99" t="s">
        <v>176</v>
      </c>
      <c r="I95" s="99" t="s">
        <v>176</v>
      </c>
      <c r="J95" s="174" t="s">
        <v>764</v>
      </c>
      <c r="K95" s="174" t="s">
        <v>623</v>
      </c>
    </row>
    <row r="96" spans="1:11">
      <c r="A96" s="91"/>
      <c r="B96" s="92" t="str">
        <f>'Методика оценки'!K368</f>
        <v>о руководителях органов управления</v>
      </c>
      <c r="C96" s="96" t="str">
        <f>'Методика оценки'!J368</f>
        <v>ИД87.2</v>
      </c>
      <c r="D96" s="99" t="s">
        <v>623</v>
      </c>
      <c r="E96" s="99" t="s">
        <v>623</v>
      </c>
      <c r="F96" s="99" t="s">
        <v>623</v>
      </c>
      <c r="G96" s="99" t="s">
        <v>176</v>
      </c>
      <c r="H96" s="99" t="s">
        <v>176</v>
      </c>
      <c r="I96" s="99" t="s">
        <v>176</v>
      </c>
      <c r="J96" s="174" t="s">
        <v>764</v>
      </c>
      <c r="K96" s="174" t="s">
        <v>623</v>
      </c>
    </row>
    <row r="97" spans="1:11" ht="30">
      <c r="A97" s="91" t="s">
        <v>217</v>
      </c>
      <c r="B97" s="90" t="str">
        <f>'Методика оценки'!K371</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97" s="95" t="s">
        <v>489</v>
      </c>
      <c r="D97" s="80" t="s">
        <v>176</v>
      </c>
      <c r="E97" s="80" t="s">
        <v>176</v>
      </c>
      <c r="F97" s="80" t="s">
        <v>176</v>
      </c>
      <c r="G97" s="80" t="s">
        <v>176</v>
      </c>
      <c r="H97" s="80" t="s">
        <v>176</v>
      </c>
      <c r="I97" s="80" t="s">
        <v>176</v>
      </c>
      <c r="J97" s="171" t="s">
        <v>734</v>
      </c>
      <c r="K97" s="171" t="s">
        <v>176</v>
      </c>
    </row>
    <row r="98" spans="1:11" ht="30">
      <c r="A98" s="91" t="s">
        <v>218</v>
      </c>
      <c r="B98" s="90" t="str">
        <f>'Методика оценки'!K374</f>
        <v>Ссылка на страницу официального сайта ДОО, содержащую информацию о материально-технического обеспечении образовательной деятельности в ДОО.</v>
      </c>
      <c r="C98" s="95" t="s">
        <v>490</v>
      </c>
      <c r="D98" s="80" t="s">
        <v>176</v>
      </c>
      <c r="E98" s="80" t="s">
        <v>176</v>
      </c>
      <c r="F98" s="80" t="s">
        <v>176</v>
      </c>
      <c r="G98" s="80" t="s">
        <v>176</v>
      </c>
      <c r="H98" s="80" t="s">
        <v>176</v>
      </c>
      <c r="I98" s="80" t="s">
        <v>176</v>
      </c>
      <c r="J98" s="171" t="s">
        <v>176</v>
      </c>
      <c r="K98" s="171" t="s">
        <v>176</v>
      </c>
    </row>
    <row r="99" spans="1:11" ht="30">
      <c r="A99" s="106" t="s">
        <v>219</v>
      </c>
      <c r="B99" s="107" t="str">
        <f>'Методика оценки'!K377</f>
        <v>Ссылка на страницу официального сайта ДОО, содержащую информацию об образовательном процессе и методических материалах:</v>
      </c>
      <c r="C99" s="108" t="s">
        <v>491</v>
      </c>
      <c r="D99" s="109"/>
      <c r="E99" s="109"/>
      <c r="F99" s="109"/>
      <c r="G99" s="109"/>
      <c r="H99" s="109"/>
      <c r="I99" s="109"/>
      <c r="J99" s="173"/>
      <c r="K99" s="173"/>
    </row>
    <row r="100" spans="1:11">
      <c r="A100" s="91"/>
      <c r="B100" s="92" t="str">
        <f>'Методика оценки'!K378</f>
        <v>образовательную программу ДОО</v>
      </c>
      <c r="C100" s="96" t="str">
        <f>'Методика оценки'!J378</f>
        <v>ИД90.1</v>
      </c>
      <c r="D100" s="99" t="s">
        <v>176</v>
      </c>
      <c r="E100" s="99" t="s">
        <v>176</v>
      </c>
      <c r="F100" s="99" t="s">
        <v>176</v>
      </c>
      <c r="G100" s="99" t="s">
        <v>176</v>
      </c>
      <c r="H100" s="99" t="s">
        <v>176</v>
      </c>
      <c r="I100" s="99" t="s">
        <v>623</v>
      </c>
      <c r="J100" s="174" t="s">
        <v>176</v>
      </c>
      <c r="K100" s="174" t="s">
        <v>623</v>
      </c>
    </row>
    <row r="101" spans="1:11">
      <c r="A101" s="91"/>
      <c r="B101" s="92" t="str">
        <f>'Методика оценки'!K381</f>
        <v>календарный учебный график ДОО</v>
      </c>
      <c r="C101" s="96" t="str">
        <f>'Методика оценки'!J381</f>
        <v>ИД90.2</v>
      </c>
      <c r="D101" s="99" t="s">
        <v>623</v>
      </c>
      <c r="E101" s="99" t="s">
        <v>623</v>
      </c>
      <c r="F101" s="99" t="s">
        <v>623</v>
      </c>
      <c r="G101" s="99" t="s">
        <v>176</v>
      </c>
      <c r="H101" s="99" t="s">
        <v>176</v>
      </c>
      <c r="I101" s="99" t="s">
        <v>623</v>
      </c>
      <c r="J101" s="174" t="s">
        <v>176</v>
      </c>
      <c r="K101" s="174" t="s">
        <v>623</v>
      </c>
    </row>
    <row r="102" spans="1:11">
      <c r="A102" s="91"/>
      <c r="B102" s="92" t="str">
        <f>'Методика оценки'!K384</f>
        <v>методические материалы ДОО</v>
      </c>
      <c r="C102" s="96" t="str">
        <f>'Методика оценки'!J384</f>
        <v>ИД90.3</v>
      </c>
      <c r="D102" s="99" t="s">
        <v>176</v>
      </c>
      <c r="E102" s="99" t="s">
        <v>176</v>
      </c>
      <c r="F102" s="99" t="s">
        <v>176</v>
      </c>
      <c r="G102" s="99" t="s">
        <v>623</v>
      </c>
      <c r="H102" s="99" t="s">
        <v>176</v>
      </c>
      <c r="I102" s="99" t="s">
        <v>623</v>
      </c>
      <c r="J102" s="174" t="s">
        <v>176</v>
      </c>
      <c r="K102" s="174" t="s">
        <v>623</v>
      </c>
    </row>
    <row r="103" spans="1:11" ht="30">
      <c r="A103" s="91" t="s">
        <v>220</v>
      </c>
      <c r="B103" s="90" t="str">
        <f>'Методика оценки'!K387</f>
        <v>Ссылка на страницу официального сайта ДОО, содержащую информацию о предписаниях надзорных органов, отчетов об исполнении таких предписаний.</v>
      </c>
      <c r="C103" s="95" t="s">
        <v>492</v>
      </c>
      <c r="D103" s="80" t="s">
        <v>176</v>
      </c>
      <c r="E103" s="80" t="s">
        <v>176</v>
      </c>
      <c r="F103" s="80" t="s">
        <v>176</v>
      </c>
      <c r="G103" s="80" t="s">
        <v>176</v>
      </c>
      <c r="H103" s="80" t="s">
        <v>176</v>
      </c>
      <c r="I103" s="80" t="s">
        <v>176</v>
      </c>
      <c r="J103" s="171" t="s">
        <v>176</v>
      </c>
      <c r="K103" s="171" t="s">
        <v>176</v>
      </c>
    </row>
    <row r="104" spans="1:11" ht="30">
      <c r="A104" s="91" t="s">
        <v>221</v>
      </c>
      <c r="B104" s="90" t="str">
        <f>'Методика оценки'!K390</f>
        <v>Ссылка на страницу официального сайта ДОО, содержащую электронную форму обратной связи (для отправки жалоб, предложений и пр.)</v>
      </c>
      <c r="C104" s="95" t="s">
        <v>493</v>
      </c>
      <c r="D104" s="80" t="s">
        <v>623</v>
      </c>
      <c r="E104" s="80" t="s">
        <v>623</v>
      </c>
      <c r="F104" s="80" t="s">
        <v>623</v>
      </c>
      <c r="G104" s="80" t="s">
        <v>623</v>
      </c>
      <c r="H104" s="80" t="s">
        <v>176</v>
      </c>
      <c r="I104" s="80" t="s">
        <v>623</v>
      </c>
      <c r="J104" s="171" t="s">
        <v>764</v>
      </c>
      <c r="K104" s="171" t="s">
        <v>623</v>
      </c>
    </row>
    <row r="105" spans="1:11">
      <c r="A105" s="91" t="s">
        <v>222</v>
      </c>
      <c r="B105" s="90" t="str">
        <f>'Методика оценки'!K393</f>
        <v>Ссылка на страницу официального сайта ДОО, содержащую ежегодный публичный доклад ДОО</v>
      </c>
      <c r="C105" s="95" t="s">
        <v>494</v>
      </c>
      <c r="D105" s="80" t="s">
        <v>176</v>
      </c>
      <c r="E105" s="80" t="s">
        <v>176</v>
      </c>
      <c r="F105" s="80" t="s">
        <v>176</v>
      </c>
      <c r="G105" s="80" t="s">
        <v>176</v>
      </c>
      <c r="H105" s="80" t="s">
        <v>176</v>
      </c>
      <c r="I105" s="80" t="s">
        <v>623</v>
      </c>
      <c r="J105" s="171" t="s">
        <v>176</v>
      </c>
      <c r="K105" s="171" t="s">
        <v>623</v>
      </c>
    </row>
    <row r="106" spans="1:11">
      <c r="A106" s="91" t="s">
        <v>223</v>
      </c>
      <c r="B106" s="90" t="str">
        <f>'Методика оценки'!K396</f>
        <v>Используемые дополнительные формы информирования родителей:</v>
      </c>
      <c r="C106" s="95" t="s">
        <v>495</v>
      </c>
      <c r="D106" s="80">
        <v>6</v>
      </c>
      <c r="E106" s="80">
        <v>6</v>
      </c>
      <c r="F106" s="80">
        <v>6</v>
      </c>
      <c r="G106" s="80">
        <v>7</v>
      </c>
      <c r="H106" s="80">
        <v>1</v>
      </c>
      <c r="I106" s="80">
        <v>8</v>
      </c>
      <c r="J106" s="171">
        <v>5</v>
      </c>
      <c r="K106" s="171">
        <v>6</v>
      </c>
    </row>
    <row r="107" spans="1:11">
      <c r="A107" s="91" t="s">
        <v>224</v>
      </c>
      <c r="B107" s="90" t="str">
        <f>'Методика оценки'!K406</f>
        <v>Наличие локальных актов ДОО по государственно-общественному  управлению</v>
      </c>
      <c r="C107" s="95" t="s">
        <v>496</v>
      </c>
      <c r="D107" s="80" t="s">
        <v>623</v>
      </c>
      <c r="E107" s="80" t="s">
        <v>623</v>
      </c>
      <c r="F107" s="80" t="s">
        <v>623</v>
      </c>
      <c r="G107" s="80" t="s">
        <v>623</v>
      </c>
      <c r="H107" s="80" t="s">
        <v>734</v>
      </c>
      <c r="I107" s="80" t="s">
        <v>734</v>
      </c>
      <c r="J107" s="171" t="s">
        <v>176</v>
      </c>
      <c r="K107" s="171" t="s">
        <v>623</v>
      </c>
    </row>
    <row r="108" spans="1:11">
      <c r="A108" s="91" t="s">
        <v>225</v>
      </c>
      <c r="B108" s="90" t="str">
        <f>'Методика оценки'!K409</f>
        <v>Наличие подписанного руководителем ДОО и заверенного печатью отчета самообследования ДОО</v>
      </c>
      <c r="C108" s="95" t="s">
        <v>497</v>
      </c>
      <c r="D108" s="80" t="s">
        <v>176</v>
      </c>
      <c r="E108" s="80" t="s">
        <v>176</v>
      </c>
      <c r="F108" s="80" t="s">
        <v>176</v>
      </c>
      <c r="G108" s="80" t="s">
        <v>623</v>
      </c>
      <c r="H108" s="80" t="s">
        <v>176</v>
      </c>
      <c r="I108" s="80" t="s">
        <v>623</v>
      </c>
      <c r="J108" s="171" t="s">
        <v>176</v>
      </c>
      <c r="K108" s="171" t="s">
        <v>176</v>
      </c>
    </row>
    <row r="109" spans="1:11">
      <c r="A109" s="91" t="s">
        <v>226</v>
      </c>
      <c r="B109" s="90" t="str">
        <f>'Методика оценки'!K412</f>
        <v>Наличие долгосрочной программы развития ДОО (от 3 до 5 лет)</v>
      </c>
      <c r="C109" s="95" t="s">
        <v>498</v>
      </c>
      <c r="D109" s="80" t="s">
        <v>176</v>
      </c>
      <c r="E109" s="80" t="s">
        <v>176</v>
      </c>
      <c r="F109" s="80" t="s">
        <v>176</v>
      </c>
      <c r="G109" s="80" t="s">
        <v>623</v>
      </c>
      <c r="H109" s="80" t="s">
        <v>176</v>
      </c>
      <c r="I109" s="80" t="s">
        <v>623</v>
      </c>
      <c r="J109" s="171" t="s">
        <v>764</v>
      </c>
      <c r="K109" s="171" t="s">
        <v>623</v>
      </c>
    </row>
    <row r="110" spans="1:11">
      <c r="A110" s="91" t="s">
        <v>227</v>
      </c>
      <c r="B110" s="90" t="str">
        <f>'Методика оценки'!K415</f>
        <v>Является ли ДОО экспериментальной площадкой федерального, регионального или муниципального уровня</v>
      </c>
      <c r="C110" s="95" t="s">
        <v>499</v>
      </c>
      <c r="D110" s="83" t="s">
        <v>176</v>
      </c>
      <c r="E110" s="83" t="s">
        <v>176</v>
      </c>
      <c r="F110" s="83" t="s">
        <v>176</v>
      </c>
      <c r="G110" s="83" t="s">
        <v>176</v>
      </c>
      <c r="H110" s="83" t="s">
        <v>734</v>
      </c>
      <c r="I110" s="83" t="s">
        <v>176</v>
      </c>
      <c r="J110" s="172" t="s">
        <v>176</v>
      </c>
      <c r="K110" s="172" t="s">
        <v>176</v>
      </c>
    </row>
    <row r="111" spans="1:11">
      <c r="A111" s="91" t="s">
        <v>228</v>
      </c>
      <c r="B111" s="90" t="str">
        <f>'Методика оценки'!K420</f>
        <v>Участие ДОО в конкурсах  федерального, регионального и муниципального уровня</v>
      </c>
      <c r="C111" s="95" t="s">
        <v>500</v>
      </c>
      <c r="D111" s="83" t="s">
        <v>360</v>
      </c>
      <c r="E111" s="83" t="s">
        <v>359</v>
      </c>
      <c r="F111" s="83" t="s">
        <v>359</v>
      </c>
      <c r="G111" s="83" t="s">
        <v>359</v>
      </c>
      <c r="H111" s="83" t="s">
        <v>734</v>
      </c>
      <c r="I111" s="83" t="s">
        <v>734</v>
      </c>
      <c r="J111" s="172" t="s">
        <v>734</v>
      </c>
      <c r="K111" s="172" t="s">
        <v>360</v>
      </c>
    </row>
    <row r="112" spans="1:11">
      <c r="A112" s="91" t="s">
        <v>229</v>
      </c>
      <c r="B112" s="90" t="str">
        <f>'Методика оценки'!K425</f>
        <v>Наличие у ДОО призового места или гранта федерального, регионального или муниципального уровня</v>
      </c>
      <c r="C112" s="95" t="s">
        <v>501</v>
      </c>
      <c r="D112" s="83" t="s">
        <v>360</v>
      </c>
      <c r="E112" s="83" t="s">
        <v>359</v>
      </c>
      <c r="F112" s="83" t="s">
        <v>359</v>
      </c>
      <c r="G112" s="83" t="s">
        <v>359</v>
      </c>
      <c r="H112" s="83" t="s">
        <v>360</v>
      </c>
      <c r="I112" s="83" t="s">
        <v>176</v>
      </c>
      <c r="J112" s="172" t="s">
        <v>176</v>
      </c>
      <c r="K112" s="172" t="s">
        <v>176</v>
      </c>
    </row>
    <row r="113" spans="1:11">
      <c r="A113" s="91" t="s">
        <v>230</v>
      </c>
      <c r="B113" s="90" t="str">
        <f>'Методика оценки'!K430</f>
        <v>Количество сотрудников ДОО, переведенных на эффективный контракт</v>
      </c>
      <c r="C113" s="95" t="s">
        <v>502</v>
      </c>
      <c r="D113" s="80">
        <v>0</v>
      </c>
      <c r="E113" s="80">
        <v>0</v>
      </c>
      <c r="F113" s="80">
        <v>0</v>
      </c>
      <c r="G113" s="80">
        <v>0</v>
      </c>
      <c r="H113" s="80" t="s">
        <v>734</v>
      </c>
      <c r="I113" s="80">
        <v>0</v>
      </c>
      <c r="J113" s="171">
        <v>0</v>
      </c>
      <c r="K113" s="171">
        <v>0</v>
      </c>
    </row>
    <row r="114" spans="1:11">
      <c r="A114" s="91" t="s">
        <v>231</v>
      </c>
      <c r="B114" s="90" t="str">
        <f>'Методика оценки'!K431</f>
        <v>Количество сотрудников ДОО</v>
      </c>
      <c r="C114" s="95" t="s">
        <v>503</v>
      </c>
      <c r="D114" s="80">
        <v>31</v>
      </c>
      <c r="E114" s="80">
        <v>19</v>
      </c>
      <c r="F114" s="80">
        <v>20</v>
      </c>
      <c r="G114" s="80">
        <v>31</v>
      </c>
      <c r="H114" s="80">
        <v>58</v>
      </c>
      <c r="I114" s="80">
        <v>33</v>
      </c>
      <c r="J114" s="171">
        <v>20</v>
      </c>
      <c r="K114" s="171">
        <v>32</v>
      </c>
    </row>
    <row r="115" spans="1:11">
      <c r="A115" s="91" t="s">
        <v>627</v>
      </c>
      <c r="B115" s="90" t="str">
        <f>'Методика оценки'!K435</f>
        <v xml:space="preserve">Общий объём кредиторской задолженности у ДОО </v>
      </c>
      <c r="C115" s="95" t="s">
        <v>608</v>
      </c>
      <c r="D115" s="80">
        <v>0</v>
      </c>
      <c r="E115" s="80">
        <v>0</v>
      </c>
      <c r="F115" s="80">
        <v>0</v>
      </c>
      <c r="G115" s="80">
        <v>0</v>
      </c>
      <c r="H115" s="80">
        <v>0</v>
      </c>
      <c r="I115" s="80" t="s">
        <v>734</v>
      </c>
      <c r="J115" s="171">
        <v>0</v>
      </c>
      <c r="K115" s="171">
        <v>0</v>
      </c>
    </row>
    <row r="116" spans="1:11">
      <c r="A116" s="91" t="s">
        <v>628</v>
      </c>
      <c r="B116" s="90" t="str">
        <f>'Методика оценки'!K436</f>
        <v>Общий объём расходов ДОО</v>
      </c>
      <c r="C116" s="95" t="s">
        <v>609</v>
      </c>
      <c r="D116" s="80">
        <v>11991500</v>
      </c>
      <c r="E116" s="80">
        <v>9855196.4700000007</v>
      </c>
      <c r="F116" s="80">
        <v>9940050.7400000002</v>
      </c>
      <c r="G116" s="80">
        <v>18396175.629999999</v>
      </c>
      <c r="H116" s="80">
        <v>202837.3</v>
      </c>
      <c r="I116" s="80">
        <v>11223089</v>
      </c>
      <c r="J116" s="171">
        <v>90766346.670000002</v>
      </c>
      <c r="K116" s="171">
        <v>9631669439</v>
      </c>
    </row>
    <row r="117" spans="1:11">
      <c r="A117" s="91" t="s">
        <v>629</v>
      </c>
      <c r="B117" s="90" t="str">
        <f>'Методика оценки'!K440</f>
        <v>Общий объём просроченной кредиторской задолженности подведомственных</v>
      </c>
      <c r="C117" s="95" t="s">
        <v>610</v>
      </c>
      <c r="D117" s="80">
        <v>0</v>
      </c>
      <c r="E117" s="80">
        <v>0</v>
      </c>
      <c r="F117" s="80">
        <v>0</v>
      </c>
      <c r="G117" s="80">
        <v>0</v>
      </c>
      <c r="H117" s="80">
        <v>0</v>
      </c>
      <c r="I117" s="80">
        <v>0</v>
      </c>
      <c r="J117" s="171">
        <v>0</v>
      </c>
      <c r="K117" s="171">
        <v>0</v>
      </c>
    </row>
    <row r="118" spans="1:11" ht="30">
      <c r="A118" s="91" t="s">
        <v>630</v>
      </c>
      <c r="B118" s="90" t="str">
        <f>'Методика оценки'!K444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18" s="95" t="s">
        <v>611</v>
      </c>
      <c r="D118" s="80">
        <v>95</v>
      </c>
      <c r="E118" s="80">
        <v>95</v>
      </c>
      <c r="F118" s="80">
        <v>95</v>
      </c>
      <c r="G118" s="80">
        <v>100</v>
      </c>
      <c r="H118" s="80">
        <v>95</v>
      </c>
      <c r="I118" s="80">
        <v>95</v>
      </c>
      <c r="J118" s="171">
        <v>95</v>
      </c>
      <c r="K118" s="171">
        <v>1</v>
      </c>
    </row>
    <row r="119" spans="1:11">
      <c r="A119" s="91" t="s">
        <v>631</v>
      </c>
      <c r="B119" s="90" t="str">
        <f>'Методика оценки'!K447</f>
        <v xml:space="preserve">Количество предписаний надзорных органов </v>
      </c>
      <c r="C119" s="95" t="s">
        <v>612</v>
      </c>
      <c r="D119" s="80">
        <v>2</v>
      </c>
      <c r="E119" s="80">
        <v>2</v>
      </c>
      <c r="F119" s="80">
        <v>2</v>
      </c>
      <c r="G119" s="80">
        <v>2</v>
      </c>
      <c r="H119" s="80">
        <v>0</v>
      </c>
      <c r="I119" s="80">
        <v>2</v>
      </c>
      <c r="J119" s="171">
        <v>0</v>
      </c>
      <c r="K119" s="171">
        <v>2</v>
      </c>
    </row>
    <row r="120" spans="1:11">
      <c r="A120" s="91" t="s">
        <v>632</v>
      </c>
      <c r="B120" s="90" t="str">
        <f>'Методика оценки'!K451</f>
        <v xml:space="preserve">Количество зарегистрированных  жалоб на деятельность ДОО со стороны родителей воспитанников </v>
      </c>
      <c r="C120" s="95" t="s">
        <v>619</v>
      </c>
      <c r="D120" s="80">
        <v>0</v>
      </c>
      <c r="E120" s="80">
        <v>0</v>
      </c>
      <c r="F120" s="80">
        <v>0</v>
      </c>
      <c r="G120" s="80">
        <v>0</v>
      </c>
      <c r="H120" s="80">
        <v>0</v>
      </c>
      <c r="I120" s="80">
        <v>0</v>
      </c>
      <c r="J120" s="171">
        <v>0</v>
      </c>
      <c r="K120" s="171">
        <v>0</v>
      </c>
    </row>
  </sheetData>
  <autoFilter ref="A4:G4"/>
  <conditionalFormatting sqref="D5:K14">
    <cfRule type="containsBlanks" dxfId="12" priority="59">
      <formula>LEN(TRIM(D5))=0</formula>
    </cfRule>
  </conditionalFormatting>
  <conditionalFormatting sqref="D5:K80 D88:K93 D95:K98 D100:K120 D82:K86">
    <cfRule type="containsBlanks" dxfId="11" priority="60">
      <formula>LEN(TRIM(D5))=0</formula>
    </cfRule>
  </conditionalFormatting>
  <conditionalFormatting sqref="D81">
    <cfRule type="containsBlanks" dxfId="10" priority="23">
      <formula>LEN(TRIM(D81))=0</formula>
    </cfRule>
  </conditionalFormatting>
  <conditionalFormatting sqref="E81">
    <cfRule type="containsBlanks" dxfId="9" priority="22">
      <formula>LEN(TRIM(E81))=0</formula>
    </cfRule>
  </conditionalFormatting>
  <conditionalFormatting sqref="F81">
    <cfRule type="containsBlanks" dxfId="8" priority="21">
      <formula>LEN(TRIM(F81))=0</formula>
    </cfRule>
  </conditionalFormatting>
  <conditionalFormatting sqref="G81 J81">
    <cfRule type="containsBlanks" dxfId="7" priority="20">
      <formula>LEN(TRIM(G81))=0</formula>
    </cfRule>
  </conditionalFormatting>
  <conditionalFormatting sqref="H81 K81">
    <cfRule type="containsBlanks" dxfId="6" priority="19">
      <formula>LEN(TRIM(H81))=0</formula>
    </cfRule>
  </conditionalFormatting>
  <conditionalFormatting sqref="I81">
    <cfRule type="containsBlanks" dxfId="5" priority="18">
      <formula>LEN(TRIM(I81))=0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5" tint="-0.249977111117893"/>
  </sheetPr>
  <dimension ref="A1:C11"/>
  <sheetViews>
    <sheetView workbookViewId="0">
      <selection activeCell="D17" sqref="D17"/>
    </sheetView>
  </sheetViews>
  <sheetFormatPr defaultRowHeight="15"/>
  <cols>
    <col min="1" max="1" width="4.28515625" style="158" customWidth="1"/>
    <col min="2" max="2" width="26.7109375" style="104" customWidth="1"/>
    <col min="3" max="3" width="9.140625" style="105"/>
  </cols>
  <sheetData>
    <row r="1" spans="1:3" ht="15.75">
      <c r="A1" s="101" t="s">
        <v>720</v>
      </c>
    </row>
    <row r="3" spans="1:3" ht="28.5">
      <c r="A3" s="102" t="str">
        <f>'Рейтинг Свод'!A3:A3</f>
        <v>№ п/п</v>
      </c>
      <c r="B3" s="102" t="str">
        <f>'Рейтинг Свод'!B3:B3</f>
        <v>Наименование учреждения</v>
      </c>
      <c r="C3" s="103" t="s">
        <v>761</v>
      </c>
    </row>
    <row r="4" spans="1:3" ht="30">
      <c r="A4" s="90">
        <v>1</v>
      </c>
      <c r="B4" s="90" t="str">
        <f>'ИД Свод'!$J$3</f>
        <v>МБДОУ «Детский сад «Теремок» с. Мескеты»</v>
      </c>
      <c r="C4" s="118">
        <f>SUM('Рейтинг Свод'!K$43:K$70)</f>
        <v>22</v>
      </c>
    </row>
    <row r="5" spans="1:3" ht="30">
      <c r="A5" s="90">
        <v>2</v>
      </c>
      <c r="B5" s="90" t="str">
        <f>'ИД Свод'!$G$3</f>
        <v>МБДОУ «Детский сад «Ласточки» с. Галайты»</v>
      </c>
      <c r="C5" s="118">
        <f>SUM('Рейтинг Свод'!H$43:H$70)</f>
        <v>35.5</v>
      </c>
    </row>
    <row r="6" spans="1:3" ht="45">
      <c r="A6" s="90">
        <v>3</v>
      </c>
      <c r="B6" s="90" t="str">
        <f>'ИД Свод'!$D$3</f>
        <v>МБДОУ «Детский сад № 1 «Ангелочки» с. Ножай-Юрт»</v>
      </c>
      <c r="C6" s="118">
        <f>SUM('Рейтинг Свод'!E$43:E$70)</f>
        <v>42</v>
      </c>
    </row>
    <row r="7" spans="1:3" ht="30">
      <c r="A7" s="90">
        <v>4</v>
      </c>
      <c r="B7" s="90" t="str">
        <f>'ИД Свод'!$H$3</f>
        <v>МБДОУ «Детский сад с. Зандак»</v>
      </c>
      <c r="C7" s="118">
        <f>SUM('Рейтинг Свод'!I$43:I$70)</f>
        <v>42</v>
      </c>
    </row>
    <row r="8" spans="1:3" ht="30">
      <c r="A8" s="90">
        <v>5</v>
      </c>
      <c r="B8" s="90" t="str">
        <f>'ИД Свод'!$I$3</f>
        <v>МБДОУ «Детский сад «Солнышко» с. Саясан»</v>
      </c>
      <c r="C8" s="118">
        <f>SUM('Рейтинг Свод'!J$43:J$70)</f>
        <v>44.5</v>
      </c>
    </row>
    <row r="9" spans="1:3" ht="45">
      <c r="A9" s="90">
        <v>6</v>
      </c>
      <c r="B9" s="90" t="str">
        <f>'ИД Свод'!$E$3</f>
        <v>МБДОУ «Детский сад № 2 «Солнышко» с. Ножай-Юрт»</v>
      </c>
      <c r="C9" s="118">
        <f>SUM('Рейтинг Свод'!F$43:F$70)</f>
        <v>45</v>
      </c>
    </row>
    <row r="10" spans="1:3" ht="30">
      <c r="A10" s="90">
        <v>7</v>
      </c>
      <c r="B10" s="90" t="str">
        <f>'ИД Свод'!$F$3</f>
        <v>МБДОУ «Детский сад с. Аллерой»</v>
      </c>
      <c r="C10" s="118">
        <f>SUM('Рейтинг Свод'!G$43:G$70)</f>
        <v>46</v>
      </c>
    </row>
    <row r="11" spans="1:3" ht="30">
      <c r="A11" s="90">
        <v>8</v>
      </c>
      <c r="B11" s="90" t="str">
        <f>'ИД Свод'!$K$3</f>
        <v>МБДОУ «Детский сад «Малышка» с. Энгеной»</v>
      </c>
      <c r="C11" s="118">
        <f>SUM('Рейтинг Свод'!L$43:L$70)</f>
        <v>64.5</v>
      </c>
    </row>
  </sheetData>
  <sortState ref="B4:C11">
    <sortCondition ref="C4:C11"/>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tabColor theme="5" tint="-0.249977111117893"/>
  </sheetPr>
  <dimension ref="A1:C11"/>
  <sheetViews>
    <sheetView workbookViewId="0">
      <selection activeCell="G17" sqref="G17"/>
    </sheetView>
  </sheetViews>
  <sheetFormatPr defaultRowHeight="15"/>
  <cols>
    <col min="1" max="1" width="4.28515625" style="158" customWidth="1"/>
    <col min="2" max="2" width="26.7109375" style="104" customWidth="1"/>
    <col min="3" max="3" width="9.140625" style="105"/>
  </cols>
  <sheetData>
    <row r="1" spans="1:3" ht="15.75">
      <c r="A1" s="101" t="s">
        <v>721</v>
      </c>
    </row>
    <row r="3" spans="1:3" ht="28.5">
      <c r="A3" s="102" t="str">
        <f>'Рейтинг Свод'!A3:A3</f>
        <v>№ п/п</v>
      </c>
      <c r="B3" s="102" t="str">
        <f>'Рейтинг Свод'!B3:B3</f>
        <v>Наименование учреждения</v>
      </c>
      <c r="C3" s="103" t="s">
        <v>760</v>
      </c>
    </row>
    <row r="4" spans="1:3" ht="45">
      <c r="A4" s="90">
        <v>1</v>
      </c>
      <c r="B4" s="90" t="str">
        <f>'ИД Свод'!$D$3</f>
        <v>МБДОУ «Детский сад № 1 «Ангелочки» с. Ножай-Юрт»</v>
      </c>
      <c r="C4" s="118">
        <f>SUM('Рейтинг Свод'!E$72:E$75)</f>
        <v>75</v>
      </c>
    </row>
    <row r="5" spans="1:3" ht="45">
      <c r="A5" s="90">
        <v>2</v>
      </c>
      <c r="B5" s="90" t="str">
        <f>'ИД Свод'!$E$3</f>
        <v>МБДОУ «Детский сад № 2 «Солнышко» с. Ножай-Юрт»</v>
      </c>
      <c r="C5" s="118">
        <f>SUM('Рейтинг Свод'!F$72:F$75)</f>
        <v>75</v>
      </c>
    </row>
    <row r="6" spans="1:3" ht="30">
      <c r="A6" s="90">
        <v>3</v>
      </c>
      <c r="B6" s="90" t="str">
        <f>'ИД Свод'!$F$3</f>
        <v>МБДОУ «Детский сад с. Аллерой»</v>
      </c>
      <c r="C6" s="118">
        <f>SUM('Рейтинг Свод'!G$72:G$75)</f>
        <v>75</v>
      </c>
    </row>
    <row r="7" spans="1:3" ht="30">
      <c r="A7" s="90">
        <v>4</v>
      </c>
      <c r="B7" s="90" t="str">
        <f>'ИД Свод'!$G$3</f>
        <v>МБДОУ «Детский сад «Ласточки» с. Галайты»</v>
      </c>
      <c r="C7" s="118">
        <f>SUM('Рейтинг Свод'!H$72:H$75)</f>
        <v>75</v>
      </c>
    </row>
    <row r="8" spans="1:3" ht="30">
      <c r="A8" s="90">
        <v>5</v>
      </c>
      <c r="B8" s="90" t="str">
        <f>'ИД Свод'!$H$3</f>
        <v>МБДОУ «Детский сад с. Зандак»</v>
      </c>
      <c r="C8" s="118">
        <f>SUM('Рейтинг Свод'!I$72:I$75)</f>
        <v>75</v>
      </c>
    </row>
    <row r="9" spans="1:3" ht="30">
      <c r="A9" s="90">
        <v>6</v>
      </c>
      <c r="B9" s="90" t="str">
        <f>'ИД Свод'!$I$3</f>
        <v>МБДОУ «Детский сад «Солнышко» с. Саясан»</v>
      </c>
      <c r="C9" s="118">
        <f>SUM('Рейтинг Свод'!J$72:J$75)</f>
        <v>75</v>
      </c>
    </row>
    <row r="10" spans="1:3" ht="30">
      <c r="A10" s="90">
        <v>7</v>
      </c>
      <c r="B10" s="90" t="str">
        <f>'ИД Свод'!$J$3</f>
        <v>МБДОУ «Детский сад «Теремок» с. Мескеты»</v>
      </c>
      <c r="C10" s="118">
        <f>SUM('Рейтинг Свод'!K$72:K$75)</f>
        <v>75</v>
      </c>
    </row>
    <row r="11" spans="1:3" ht="30">
      <c r="A11" s="90">
        <v>8</v>
      </c>
      <c r="B11" s="90" t="str">
        <f>'ИД Свод'!$K$3</f>
        <v>МБДОУ «Детский сад «Малышка» с. Энгеной»</v>
      </c>
      <c r="C11" s="118">
        <f>SUM('Рейтинг Свод'!L$72:L$75)</f>
        <v>75</v>
      </c>
    </row>
  </sheetData>
  <sortState ref="B4:C11">
    <sortCondition ref="C4:C11"/>
  </sortState>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tabColor theme="5" tint="-0.249977111117893"/>
  </sheetPr>
  <dimension ref="A1:C11"/>
  <sheetViews>
    <sheetView workbookViewId="0">
      <selection activeCell="B14" sqref="B14"/>
    </sheetView>
  </sheetViews>
  <sheetFormatPr defaultRowHeight="15"/>
  <cols>
    <col min="1" max="1" width="4.28515625" style="158" customWidth="1"/>
    <col min="2" max="2" width="26.7109375" style="104" customWidth="1"/>
    <col min="3" max="3" width="9.140625" style="105"/>
  </cols>
  <sheetData>
    <row r="1" spans="1:3" ht="15.75">
      <c r="A1" s="101" t="s">
        <v>722</v>
      </c>
    </row>
    <row r="3" spans="1:3" ht="28.5">
      <c r="A3" s="102" t="str">
        <f>'Рейтинг Свод'!A3:A3</f>
        <v>№ п/п</v>
      </c>
      <c r="B3" s="102" t="str">
        <f>'Рейтинг Свод'!B3:B3</f>
        <v>Наименование учреждения</v>
      </c>
      <c r="C3" s="103" t="s">
        <v>759</v>
      </c>
    </row>
    <row r="4" spans="1:3" ht="30">
      <c r="A4" s="90">
        <v>1</v>
      </c>
      <c r="B4" s="90" t="str">
        <f>'ИД Свод'!$H$3</f>
        <v>МБДОУ «Детский сад с. Зандак»</v>
      </c>
      <c r="C4" s="118">
        <f>SUM('Рейтинг Свод'!I$77:I$78)+'Рейтинг Свод'!I$84+'Рейтинг Свод'!I$85+'Рейтинг Свод'!I$88+'Рейтинг Свод'!I$89+'Рейтинг Свод'!I$90+'Рейтинг Свод'!I$94+'Рейтинг Свод'!I$95+'Рейтинг Свод'!I$96+'Рейтинг Свод'!I$97</f>
        <v>10</v>
      </c>
    </row>
    <row r="5" spans="1:3" ht="30">
      <c r="A5" s="90">
        <v>2</v>
      </c>
      <c r="B5" s="90" t="str">
        <f>'ИД Свод'!$J$3</f>
        <v>МБДОУ «Детский сад «Теремок» с. Мескеты»</v>
      </c>
      <c r="C5" s="118">
        <f>SUM('Рейтинг Свод'!K$77:K$78)+'Рейтинг Свод'!K$84+'Рейтинг Свод'!K$85+'Рейтинг Свод'!K$88+'Рейтинг Свод'!K$89+'Рейтинг Свод'!K$90+'Рейтинг Свод'!K$94+'Рейтинг Свод'!K$95+'Рейтинг Свод'!K$96+'Рейтинг Свод'!K$97</f>
        <v>11</v>
      </c>
    </row>
    <row r="6" spans="1:3" ht="30">
      <c r="A6" s="90">
        <v>3</v>
      </c>
      <c r="B6" s="90" t="str">
        <f>'ИД Свод'!$G$3</f>
        <v>МБДОУ «Детский сад «Ласточки» с. Галайты»</v>
      </c>
      <c r="C6" s="118">
        <f>SUM('Рейтинг Свод'!H$77:H$78)+'Рейтинг Свод'!H$84+'Рейтинг Свод'!H$85+'Рейтинг Свод'!H$88+'Рейтинг Свод'!H$89+'Рейтинг Свод'!H$90+'Рейтинг Свод'!H$94+'Рейтинг Свод'!H$95+'Рейтинг Свод'!H$96+'Рейтинг Свод'!H$97</f>
        <v>42.33</v>
      </c>
    </row>
    <row r="7" spans="1:3" ht="30">
      <c r="A7" s="90">
        <v>4</v>
      </c>
      <c r="B7" s="90" t="str">
        <f>'ИД Свод'!$I$3</f>
        <v>МБДОУ «Детский сад «Солнышко» с. Саясан»</v>
      </c>
      <c r="C7" s="118">
        <f>SUM('Рейтинг Свод'!J$77:J$78)+'Рейтинг Свод'!J$84+'Рейтинг Свод'!J$85+'Рейтинг Свод'!J$88+'Рейтинг Свод'!J$89+'Рейтинг Свод'!J$90+'Рейтинг Свод'!J$94+'Рейтинг Свод'!J$95+'Рейтинг Свод'!J$96+'Рейтинг Свод'!J$97</f>
        <v>49.99</v>
      </c>
    </row>
    <row r="8" spans="1:3" ht="45">
      <c r="A8" s="90">
        <v>5</v>
      </c>
      <c r="B8" s="90" t="str">
        <f>'ИД Свод'!$D$3</f>
        <v>МБДОУ «Детский сад № 1 «Ангелочки» с. Ножай-Юрт»</v>
      </c>
      <c r="C8" s="118">
        <f>SUM('Рейтинг Свод'!E$77:E$78)+'Рейтинг Свод'!E$84+'Рейтинг Свод'!E$85+'Рейтинг Свод'!E$88+'Рейтинг Свод'!E$89+'Рейтинг Свод'!E$90+'Рейтинг Свод'!E$94+'Рейтинг Свод'!E$95+'Рейтинг Свод'!E$96+'Рейтинг Свод'!E$97</f>
        <v>53.33</v>
      </c>
    </row>
    <row r="9" spans="1:3" ht="45">
      <c r="A9" s="90">
        <v>6</v>
      </c>
      <c r="B9" s="90" t="str">
        <f>'ИД Свод'!$E$3</f>
        <v>МБДОУ «Детский сад № 2 «Солнышко» с. Ножай-Юрт»</v>
      </c>
      <c r="C9" s="118">
        <f>SUM('Рейтинг Свод'!F$77:F$78)+'Рейтинг Свод'!F$84+'Рейтинг Свод'!F$85+'Рейтинг Свод'!F$88+'Рейтинг Свод'!F$89+'Рейтинг Свод'!F$90+'Рейтинг Свод'!F$94+'Рейтинг Свод'!F$95+'Рейтинг Свод'!F$96+'Рейтинг Свод'!F$97</f>
        <v>53.33</v>
      </c>
    </row>
    <row r="10" spans="1:3" ht="30">
      <c r="A10" s="90">
        <v>7</v>
      </c>
      <c r="B10" s="90" t="str">
        <f>'ИД Свод'!$F$3</f>
        <v>МБДОУ «Детский сад с. Аллерой»</v>
      </c>
      <c r="C10" s="118">
        <f>SUM('Рейтинг Свод'!G$77:G$78)+'Рейтинг Свод'!G$84+'Рейтинг Свод'!G$85+'Рейтинг Свод'!G$88+'Рейтинг Свод'!G$89+'Рейтинг Свод'!G$90+'Рейтинг Свод'!G$94+'Рейтинг Свод'!G$95+'Рейтинг Свод'!G$96+'Рейтинг Свод'!G$97</f>
        <v>53.33</v>
      </c>
    </row>
    <row r="11" spans="1:3" ht="30">
      <c r="A11" s="90">
        <v>8</v>
      </c>
      <c r="B11" s="90" t="str">
        <f>'ИД Свод'!$K$3</f>
        <v>МБДОУ «Детский сад «Малышка» с. Энгеной»</v>
      </c>
      <c r="C11" s="118">
        <f>SUM('Рейтинг Свод'!L$77:L$78)+'Рейтинг Свод'!L$84+'Рейтинг Свод'!L$85+'Рейтинг Свод'!L$88+'Рейтинг Свод'!L$89+'Рейтинг Свод'!L$90+'Рейтинг Свод'!L$94+'Рейтинг Свод'!L$95+'Рейтинг Свод'!L$96+'Рейтинг Свод'!L$97</f>
        <v>69.990000000000009</v>
      </c>
    </row>
  </sheetData>
  <sortState ref="B4:C11">
    <sortCondition ref="C4:C11"/>
  </sortState>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tabColor theme="5" tint="-0.249977111117893"/>
  </sheetPr>
  <dimension ref="A1:C11"/>
  <sheetViews>
    <sheetView workbookViewId="0">
      <selection activeCell="H14" sqref="H14"/>
    </sheetView>
  </sheetViews>
  <sheetFormatPr defaultRowHeight="15"/>
  <cols>
    <col min="1" max="1" width="4.28515625" style="158" customWidth="1"/>
    <col min="2" max="2" width="26.7109375" style="104" customWidth="1"/>
    <col min="3" max="3" width="9.140625" style="105"/>
  </cols>
  <sheetData>
    <row r="1" spans="1:3" ht="15.75">
      <c r="A1" s="101" t="s">
        <v>723</v>
      </c>
    </row>
    <row r="3" spans="1:3" ht="28.5">
      <c r="A3" s="102" t="str">
        <f>'Рейтинг Свод'!A3:A3</f>
        <v>№ п/п</v>
      </c>
      <c r="B3" s="102" t="str">
        <f>'Рейтинг Свод'!B3:B3</f>
        <v>Наименование учреждения</v>
      </c>
      <c r="C3" s="103" t="s">
        <v>758</v>
      </c>
    </row>
    <row r="4" spans="1:3" ht="30">
      <c r="A4" s="90">
        <v>1</v>
      </c>
      <c r="B4" s="90" t="str">
        <f>'ИД Свод'!$I$3</f>
        <v>МБДОУ «Детский сад «Солнышко» с. Саясан»</v>
      </c>
      <c r="C4" s="118">
        <f>SUM('Рейтинг Свод'!J$99:J$110)</f>
        <v>40</v>
      </c>
    </row>
    <row r="5" spans="1:3" ht="30">
      <c r="A5" s="90">
        <v>2</v>
      </c>
      <c r="B5" s="90" t="str">
        <f>'ИД Свод'!$J$3</f>
        <v>МБДОУ «Детский сад «Теремок» с. Мескеты»</v>
      </c>
      <c r="C5" s="118">
        <f>SUM('Рейтинг Свод'!K$99:K$110)</f>
        <v>40</v>
      </c>
    </row>
    <row r="6" spans="1:3" ht="30">
      <c r="A6" s="90">
        <v>3</v>
      </c>
      <c r="B6" s="90" t="str">
        <f>'ИД Свод'!$H$3</f>
        <v>МБДОУ «Детский сад с. Зандак»</v>
      </c>
      <c r="C6" s="118">
        <f>SUM('Рейтинг Свод'!I$99:I$110)</f>
        <v>44</v>
      </c>
    </row>
    <row r="7" spans="1:3" ht="45">
      <c r="A7" s="90">
        <v>4</v>
      </c>
      <c r="B7" s="90" t="str">
        <f>'ИД Свод'!$D$3</f>
        <v>МБДОУ «Детский сад № 1 «Ангелочки» с. Ножай-Юрт»</v>
      </c>
      <c r="C7" s="118">
        <f>SUM('Рейтинг Свод'!E$99:E$110)</f>
        <v>53</v>
      </c>
    </row>
    <row r="8" spans="1:3" ht="45">
      <c r="A8" s="90">
        <v>5</v>
      </c>
      <c r="B8" s="90" t="str">
        <f>'ИД Свод'!$E$3</f>
        <v>МБДОУ «Детский сад № 2 «Солнышко» с. Ножай-Юрт»</v>
      </c>
      <c r="C8" s="118">
        <f>SUM('Рейтинг Свод'!F$99:F$110)</f>
        <v>54</v>
      </c>
    </row>
    <row r="9" spans="1:3" ht="30">
      <c r="A9" s="90">
        <v>6</v>
      </c>
      <c r="B9" s="90" t="str">
        <f>'ИД Свод'!$F$3</f>
        <v>МБДОУ «Детский сад с. Аллерой»</v>
      </c>
      <c r="C9" s="118">
        <f>SUM('Рейтинг Свод'!G$99:G$110)</f>
        <v>54</v>
      </c>
    </row>
    <row r="10" spans="1:3" ht="30">
      <c r="A10" s="90">
        <v>7</v>
      </c>
      <c r="B10" s="90" t="str">
        <f>'ИД Свод'!$K$3</f>
        <v>МБДОУ «Детский сад «Малышка» с. Энгеной»</v>
      </c>
      <c r="C10" s="118">
        <f>SUM('Рейтинг Свод'!L$99:L$110)</f>
        <v>54</v>
      </c>
    </row>
    <row r="11" spans="1:3" ht="30">
      <c r="A11" s="90">
        <v>8</v>
      </c>
      <c r="B11" s="90" t="str">
        <f>'ИД Свод'!$G$3</f>
        <v>МБДОУ «Детский сад «Ласточки» с. Галайты»</v>
      </c>
      <c r="C11" s="118">
        <f>SUM('Рейтинг Свод'!H$99:H$110)</f>
        <v>79</v>
      </c>
    </row>
  </sheetData>
  <sortState ref="B4:C11">
    <sortCondition ref="C4:C11"/>
  </sortState>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sheetPr>
    <tabColor theme="0" tint="-0.34998626667073579"/>
    <outlinePr summaryRight="0"/>
  </sheetPr>
  <dimension ref="A1:K231"/>
  <sheetViews>
    <sheetView topLeftCell="B1" zoomScale="72" zoomScaleNormal="72" workbookViewId="0">
      <pane xSplit="1" ySplit="4" topLeftCell="C5" activePane="bottomRight" state="frozen"/>
      <selection activeCell="B1" sqref="B1"/>
      <selection pane="topRight" activeCell="C1" sqref="C1"/>
      <selection pane="bottomLeft" activeCell="B6" sqref="B6"/>
      <selection pane="bottomRight" activeCell="D3" sqref="D3"/>
    </sheetView>
  </sheetViews>
  <sheetFormatPr defaultColWidth="9.140625" defaultRowHeight="15"/>
  <cols>
    <col min="1" max="1" width="5.5703125" style="44" customWidth="1"/>
    <col min="2" max="2" width="80" style="93" customWidth="1"/>
    <col min="3" max="3" width="10" style="97" bestFit="1" customWidth="1"/>
    <col min="4" max="11" width="19.7109375" style="79" customWidth="1"/>
    <col min="12" max="16384" width="9.140625" style="1"/>
  </cols>
  <sheetData>
    <row r="1" spans="1:11" ht="20.25">
      <c r="A1" s="88" t="s">
        <v>23</v>
      </c>
      <c r="B1" s="89"/>
      <c r="C1" s="94"/>
      <c r="D1" s="77"/>
      <c r="E1" s="77"/>
      <c r="F1" s="77"/>
      <c r="G1" s="77"/>
      <c r="H1" s="77"/>
      <c r="I1" s="77"/>
      <c r="J1" s="77"/>
      <c r="K1" s="77"/>
    </row>
    <row r="3" spans="1:11" ht="57">
      <c r="A3" s="176"/>
      <c r="B3" s="102" t="s">
        <v>27</v>
      </c>
      <c r="C3" s="110" t="s">
        <v>10</v>
      </c>
      <c r="D3" s="183" t="str">
        <f>'ИИД (Отч.)'!D3</f>
        <v>МБДОУ «Детский сад № 1 «Ангелочки» с. Ножай-Юрт»</v>
      </c>
      <c r="E3" s="183" t="str">
        <f>'ИИД (Отч.)'!E3</f>
        <v>МБДОУ «Детский сад № 2 «Солнышко» с. Ножай-Юрт»</v>
      </c>
      <c r="F3" s="183" t="str">
        <f>'ИИД (Отч.)'!F3</f>
        <v>МБДОУ «Детский сад с. Аллерой»</v>
      </c>
      <c r="G3" s="183" t="str">
        <f>'ИИД (Отч.)'!G3</f>
        <v>МБДОУ «Детский сад «Ласточки» с. Галайты»</v>
      </c>
      <c r="H3" s="183" t="str">
        <f>'ИИД (Отч.)'!H3</f>
        <v>МБДОУ «Детский сад с. Зандак»</v>
      </c>
      <c r="I3" s="183" t="str">
        <f>'ИИД (Отч.)'!I3</f>
        <v>МБДОУ «Детский сад «Солнышко» с. Саясан»</v>
      </c>
      <c r="J3" s="183" t="str">
        <f>'ИИД (Отч.)'!J3</f>
        <v>МБДОУ «Детский сад «Теремок» с. Мескеты»</v>
      </c>
      <c r="K3" s="183" t="str">
        <f>'ИИД (Отч.)'!K3</f>
        <v>МБДОУ «Детский сад «Малышка» с. Энгеной»</v>
      </c>
    </row>
    <row r="4" spans="1:11">
      <c r="A4" s="45"/>
      <c r="B4" s="90"/>
      <c r="C4" s="95"/>
      <c r="D4" s="15"/>
      <c r="E4" s="15"/>
      <c r="F4" s="15"/>
      <c r="G4" s="15"/>
      <c r="H4" s="15"/>
      <c r="I4" s="15"/>
      <c r="J4" s="15"/>
      <c r="K4" s="15"/>
    </row>
    <row r="5" spans="1:11" ht="30">
      <c r="A5" s="91" t="s">
        <v>49</v>
      </c>
      <c r="B5"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C5" s="95" t="s">
        <v>11</v>
      </c>
      <c r="D5" s="74" t="str">
        <f>IF('ИИД (Отч.)'!D5="","нет",'ИИД (Отч.)'!D5)</f>
        <v>нет</v>
      </c>
      <c r="E5" s="74" t="str">
        <f>IF('ИИД (Отч.)'!E5="","нет",'ИИД (Отч.)'!E5)</f>
        <v>муниципального</v>
      </c>
      <c r="F5" s="74" t="str">
        <f>IF('ИИД (Отч.)'!F5="","нет",'ИИД (Отч.)'!F5)</f>
        <v>муниципального</v>
      </c>
      <c r="G5" s="74" t="str">
        <f>IF('ИИД (Отч.)'!G5="","нет",'ИИД (Отч.)'!G5)</f>
        <v>нет</v>
      </c>
      <c r="H5" s="74" t="str">
        <f>IF('ИИД (Отч.)'!H5="","нет",'ИИД (Отч.)'!H5)</f>
        <v>нет</v>
      </c>
      <c r="I5" s="74" t="str">
        <f>IF('ИИД (Отч.)'!I5="","нет",'ИИД (Отч.)'!I5)</f>
        <v>нет</v>
      </c>
      <c r="J5" s="74" t="str">
        <f>IF('ИИД (Отч.)'!J5="","нет",'ИИД (Отч.)'!J5)</f>
        <v>нет</v>
      </c>
      <c r="K5" s="74" t="str">
        <f>IF('ИИД (Отч.)'!K5="","нет",'ИИД (Отч.)'!K5)</f>
        <v>нет</v>
      </c>
    </row>
    <row r="6" spans="1:11">
      <c r="A6" s="91" t="s">
        <v>4</v>
      </c>
      <c r="B6" s="90" t="str">
        <f>'Методика оценки'!K12</f>
        <v>Наличие бесплатного дополнительного образования в ДОО в отчетном году</v>
      </c>
      <c r="C6" s="95" t="s">
        <v>12</v>
      </c>
      <c r="D6" s="75" t="str">
        <f>IF('ИИД (Отч.)'!D6="","нет",'ИИД (Отч.)'!D6)</f>
        <v>нет</v>
      </c>
      <c r="E6" s="75" t="str">
        <f>IF('ИИД (Отч.)'!E6="","нет",'ИИД (Отч.)'!E6)</f>
        <v>нет</v>
      </c>
      <c r="F6" s="75" t="str">
        <f>IF('ИИД (Отч.)'!F6="","нет",'ИИД (Отч.)'!F6)</f>
        <v>нет</v>
      </c>
      <c r="G6" s="75" t="str">
        <f>IF('ИИД (Отч.)'!G6="","нет",'ИИД (Отч.)'!G6)</f>
        <v>нет</v>
      </c>
      <c r="H6" s="75" t="str">
        <f>IF('ИИД (Отч.)'!H6="","нет",'ИИД (Отч.)'!H6)</f>
        <v>нет</v>
      </c>
      <c r="I6" s="75" t="str">
        <f>IF('ИИД (Отч.)'!I6="","нет",'ИИД (Отч.)'!I6)</f>
        <v>нет</v>
      </c>
      <c r="J6" s="75" t="str">
        <f>IF('ИИД (Отч.)'!J6="","нет",'ИИД (Отч.)'!J6)</f>
        <v xml:space="preserve">да </v>
      </c>
      <c r="K6" s="75" t="str">
        <f>IF('ИИД (Отч.)'!K6="","нет",'ИИД (Отч.)'!K6)</f>
        <v>нет</v>
      </c>
    </row>
    <row r="7" spans="1:11">
      <c r="A7" s="91" t="s">
        <v>5</v>
      </c>
      <c r="B7" s="90" t="str">
        <f>'Методика оценки'!C15</f>
        <v>Количество разновидностей бесплатных кружков и секций в ДОО в отчетном году</v>
      </c>
      <c r="C7" s="95" t="s">
        <v>13</v>
      </c>
      <c r="D7" s="74">
        <f>IF('ИИД (Отч.)'!D7="",0,'ИИД (Отч.)'!D7)</f>
        <v>0</v>
      </c>
      <c r="E7" s="74">
        <f>IF('ИИД (Отч.)'!E7="",0,'ИИД (Отч.)'!E7)</f>
        <v>0</v>
      </c>
      <c r="F7" s="74">
        <f>IF('ИИД (Отч.)'!F7="",0,'ИИД (Отч.)'!F7)</f>
        <v>0</v>
      </c>
      <c r="G7" s="74">
        <f>IF('ИИД (Отч.)'!G7="",0,'ИИД (Отч.)'!G7)</f>
        <v>0</v>
      </c>
      <c r="H7" s="74">
        <f>IF('ИИД (Отч.)'!H7="",0,'ИИД (Отч.)'!H7)</f>
        <v>0</v>
      </c>
      <c r="I7" s="74">
        <f>IF('ИИД (Отч.)'!I7="",0,'ИИД (Отч.)'!I7)</f>
        <v>0</v>
      </c>
      <c r="J7" s="74">
        <f>IF('ИИД (Отч.)'!J7="",0,'ИИД (Отч.)'!J7)</f>
        <v>1</v>
      </c>
      <c r="K7" s="74">
        <f>IF('ИИД (Отч.)'!K7="",0,'ИИД (Отч.)'!K7)</f>
        <v>0</v>
      </c>
    </row>
    <row r="8" spans="1:11" ht="30">
      <c r="A8" s="91" t="s">
        <v>6</v>
      </c>
      <c r="B8" s="90" t="str">
        <f>'Методика оценки'!K22</f>
        <v>Количество воспитанников, обучающихся в бесплатных кружках, секциях в отчетном году</v>
      </c>
      <c r="C8" s="95" t="s">
        <v>15</v>
      </c>
      <c r="D8" s="74">
        <f>IF('ИИД (Отч.)'!D8="",0,'ИИД (Отч.)'!D8)</f>
        <v>0</v>
      </c>
      <c r="E8" s="74">
        <f>IF('ИИД (Отч.)'!E8="",0,'ИИД (Отч.)'!E8)</f>
        <v>0</v>
      </c>
      <c r="F8" s="74">
        <f>IF('ИИД (Отч.)'!F8="",0,'ИИД (Отч.)'!F8)</f>
        <v>0</v>
      </c>
      <c r="G8" s="74">
        <f>IF('ИИД (Отч.)'!G8="",0,'ИИД (Отч.)'!G8)</f>
        <v>0</v>
      </c>
      <c r="H8" s="74">
        <f>IF('ИИД (Отч.)'!H8="",0,'ИИД (Отч.)'!H8)</f>
        <v>0</v>
      </c>
      <c r="I8" s="74">
        <f>IF('ИИД (Отч.)'!I8="",0,'ИИД (Отч.)'!I8)</f>
        <v>0</v>
      </c>
      <c r="J8" s="74">
        <f>IF('ИИД (Отч.)'!J8="",0,'ИИД (Отч.)'!J8)</f>
        <v>0</v>
      </c>
      <c r="K8" s="74">
        <f>IF('ИИД (Отч.)'!K8="",0,'ИИД (Отч.)'!K8)</f>
        <v>0</v>
      </c>
    </row>
    <row r="9" spans="1:11">
      <c r="A9" s="90">
        <v>5</v>
      </c>
      <c r="B9" s="90" t="str">
        <f>'Методика оценки'!K23</f>
        <v>Количество воспитанников в отчетном году</v>
      </c>
      <c r="C9" s="95" t="s">
        <v>14</v>
      </c>
      <c r="D9" s="74">
        <f>IF('ИИД (Отч.)'!D9="",0,'ИИД (Отч.)'!D9)</f>
        <v>86</v>
      </c>
      <c r="E9" s="74">
        <f>IF('ИИД (Отч.)'!E9="",0,'ИИД (Отч.)'!E9)</f>
        <v>84</v>
      </c>
      <c r="F9" s="74">
        <f>IF('ИИД (Отч.)'!F9="",0,'ИИД (Отч.)'!F9)</f>
        <v>34</v>
      </c>
      <c r="G9" s="74">
        <f>IF('ИИД (Отч.)'!G9="",0,'ИИД (Отч.)'!G9)</f>
        <v>157</v>
      </c>
      <c r="H9" s="74">
        <f>IF('ИИД (Отч.)'!H9="",0,'ИИД (Отч.)'!H9)</f>
        <v>192</v>
      </c>
      <c r="I9" s="74">
        <f>IF('ИИД (Отч.)'!I9="",0,'ИИД (Отч.)'!I9)</f>
        <v>111</v>
      </c>
      <c r="J9" s="74">
        <f>IF('ИИД (Отч.)'!J9="",0,'ИИД (Отч.)'!J9)</f>
        <v>30</v>
      </c>
      <c r="K9" s="74">
        <f>IF('ИИД (Отч.)'!K9="",0,'ИИД (Отч.)'!K9)</f>
        <v>150</v>
      </c>
    </row>
    <row r="10" spans="1:11" ht="30">
      <c r="A10" s="91" t="s">
        <v>7</v>
      </c>
      <c r="B10" s="90" t="str">
        <f>'Методика оценки'!K35</f>
        <v>Количество проведенных в ДОО конкурсов, выставок, открытых уроков, демонстрирующих достижения воспитанников, в отчетном году</v>
      </c>
      <c r="C10" s="95" t="s">
        <v>16</v>
      </c>
      <c r="D10" s="74">
        <f>IF('ИИД (Отч.)'!D10="",0,'ИИД (Отч.)'!D10)</f>
        <v>6</v>
      </c>
      <c r="E10" s="74">
        <f>IF('ИИД (Отч.)'!E10="",0,'ИИД (Отч.)'!E10)</f>
        <v>5</v>
      </c>
      <c r="F10" s="74">
        <f>IF('ИИД (Отч.)'!F10="",0,'ИИД (Отч.)'!F10)</f>
        <v>2</v>
      </c>
      <c r="G10" s="74">
        <f>IF('ИИД (Отч.)'!G10="",0,'ИИД (Отч.)'!G10)</f>
        <v>10</v>
      </c>
      <c r="H10" s="74">
        <f>IF('ИИД (Отч.)'!H10="",0,'ИИД (Отч.)'!H10)</f>
        <v>12</v>
      </c>
      <c r="I10" s="74">
        <f>IF('ИИД (Отч.)'!I10="",0,'ИИД (Отч.)'!I10)</f>
        <v>14</v>
      </c>
      <c r="J10" s="74">
        <f>IF('ИИД (Отч.)'!J10="",0,'ИИД (Отч.)'!J10)</f>
        <v>0</v>
      </c>
      <c r="K10" s="74">
        <f>IF('ИИД (Отч.)'!K10="",0,'ИИД (Отч.)'!K10)</f>
        <v>0</v>
      </c>
    </row>
    <row r="11" spans="1:11" ht="30">
      <c r="A11" s="91" t="s">
        <v>8</v>
      </c>
      <c r="B11" s="90" t="str">
        <f>'Методика оценки'!K39</f>
        <v>Количество познавательных мероприятий, реализованных ДОО совместно с родителями воспитанников, в отчетном году</v>
      </c>
      <c r="C11" s="95" t="s">
        <v>17</v>
      </c>
      <c r="D11" s="74">
        <f>IF('ИИД (Отч.)'!D11="",0,'ИИД (Отч.)'!D11)</f>
        <v>7</v>
      </c>
      <c r="E11" s="74">
        <f>IF('ИИД (Отч.)'!E11="",0,'ИИД (Отч.)'!E11)</f>
        <v>3</v>
      </c>
      <c r="F11" s="74">
        <f>IF('ИИД (Отч.)'!F11="",0,'ИИД (Отч.)'!F11)</f>
        <v>2</v>
      </c>
      <c r="G11" s="74">
        <f>IF('ИИД (Отч.)'!G11="",0,'ИИД (Отч.)'!G11)</f>
        <v>10</v>
      </c>
      <c r="H11" s="74">
        <f>IF('ИИД (Отч.)'!H11="",0,'ИИД (Отч.)'!H11)</f>
        <v>9</v>
      </c>
      <c r="I11" s="74">
        <f>IF('ИИД (Отч.)'!I11="",0,'ИИД (Отч.)'!I11)</f>
        <v>2</v>
      </c>
      <c r="J11" s="74">
        <f>IF('ИИД (Отч.)'!J11="",0,'ИИД (Отч.)'!J11)</f>
        <v>2</v>
      </c>
      <c r="K11" s="74">
        <f>IF('ИИД (Отч.)'!K11="",0,'ИИД (Отч.)'!K11)</f>
        <v>0</v>
      </c>
    </row>
    <row r="12" spans="1:11" ht="30">
      <c r="A12" s="91" t="s">
        <v>73</v>
      </c>
      <c r="B12" s="90" t="str">
        <f>'Методика оценки'!C46</f>
        <v>Количество разновидностей партнерских организаций, с которыми ДОО реализует совместные познавательные мероприятия</v>
      </c>
      <c r="C12" s="95" t="s">
        <v>86</v>
      </c>
      <c r="D12" s="74">
        <f>IF('ИИД (Отч.)'!D12="",0,'ИИД (Отч.)'!D12)</f>
        <v>1</v>
      </c>
      <c r="E12" s="74">
        <f>IF('ИИД (Отч.)'!E12="",0,'ИИД (Отч.)'!E12)</f>
        <v>0</v>
      </c>
      <c r="F12" s="74">
        <f>IF('ИИД (Отч.)'!F12="",0,'ИИД (Отч.)'!F12)</f>
        <v>0</v>
      </c>
      <c r="G12" s="74">
        <f>IF('ИИД (Отч.)'!G12="",0,'ИИД (Отч.)'!G12)</f>
        <v>2</v>
      </c>
      <c r="H12" s="74">
        <f>IF('ИИД (Отч.)'!H12="",0,'ИИД (Отч.)'!H12)</f>
        <v>2</v>
      </c>
      <c r="I12" s="74">
        <f>IF('ИИД (Отч.)'!I12="",0,'ИИД (Отч.)'!I12)</f>
        <v>2</v>
      </c>
      <c r="J12" s="74">
        <f>IF('ИИД (Отч.)'!J12="",0,'ИИД (Отч.)'!J12)</f>
        <v>0</v>
      </c>
      <c r="K12" s="74">
        <f>IF('ИИД (Отч.)'!K12="",0,'ИИД (Отч.)'!K12)</f>
        <v>0</v>
      </c>
    </row>
    <row r="13" spans="1:11" ht="30">
      <c r="A13" s="91" t="s">
        <v>9</v>
      </c>
      <c r="B13" s="90" t="str">
        <f>'Методика оценки'!C51</f>
        <v>Количество используемых в ДОО вариативных форм дошкольного образования в отчетном году</v>
      </c>
      <c r="C13" s="95" t="s">
        <v>87</v>
      </c>
      <c r="D13" s="74">
        <f>IF('ИИД (Отч.)'!D13="",0,'ИИД (Отч.)'!D13)</f>
        <v>4</v>
      </c>
      <c r="E13" s="74">
        <f>IF('ИИД (Отч.)'!E13="",0,'ИИД (Отч.)'!E13)</f>
        <v>5</v>
      </c>
      <c r="F13" s="74">
        <f>IF('ИИД (Отч.)'!F13="",0,'ИИД (Отч.)'!F13)</f>
        <v>5</v>
      </c>
      <c r="G13" s="74">
        <f>IF('ИИД (Отч.)'!G13="",0,'ИИД (Отч.)'!G13)</f>
        <v>4</v>
      </c>
      <c r="H13" s="74">
        <f>IF('ИИД (Отч.)'!H13="",0,'ИИД (Отч.)'!H13)</f>
        <v>2</v>
      </c>
      <c r="I13" s="74">
        <f>IF('ИИД (Отч.)'!I13="",0,'ИИД (Отч.)'!I13)</f>
        <v>0</v>
      </c>
      <c r="J13" s="74">
        <f>IF('ИИД (Отч.)'!J13="",0,'ИИД (Отч.)'!J13)</f>
        <v>0</v>
      </c>
      <c r="K13" s="74">
        <f>IF('ИИД (Отч.)'!K13="",0,'ИИД (Отч.)'!K13)</f>
        <v>2</v>
      </c>
    </row>
    <row r="14" spans="1:11" ht="45">
      <c r="A14" s="91" t="s">
        <v>74</v>
      </c>
      <c r="B14" s="90" t="str">
        <f>'Методика оценки'!K65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4" s="95" t="s">
        <v>88</v>
      </c>
      <c r="D14" s="74" t="str">
        <f>IF('ИИД (Отч.)'!D14="","нет",'ИИД (Отч.)'!D14)</f>
        <v>да</v>
      </c>
      <c r="E14" s="74" t="str">
        <f>IF('ИИД (Отч.)'!E14="","нет",'ИИД (Отч.)'!E14)</f>
        <v>нет</v>
      </c>
      <c r="F14" s="74" t="str">
        <f>IF('ИИД (Отч.)'!F14="","нет",'ИИД (Отч.)'!F14)</f>
        <v>да</v>
      </c>
      <c r="G14" s="74" t="str">
        <f>IF('ИИД (Отч.)'!G14="","нет",'ИИД (Отч.)'!G14)</f>
        <v>нет</v>
      </c>
      <c r="H14" s="74" t="str">
        <f>IF('ИИД (Отч.)'!H14="","нет",'ИИД (Отч.)'!H14)</f>
        <v>да</v>
      </c>
      <c r="I14" s="74" t="str">
        <f>IF('ИИД (Отч.)'!I14="","нет",'ИИД (Отч.)'!I14)</f>
        <v>да</v>
      </c>
      <c r="J14" s="74" t="str">
        <f>IF('ИИД (Отч.)'!J14="","нет",'ИИД (Отч.)'!J14)</f>
        <v>нет</v>
      </c>
      <c r="K14" s="74" t="str">
        <f>IF('ИИД (Отч.)'!K14="","нет",'ИИД (Отч.)'!K14)</f>
        <v>нет</v>
      </c>
    </row>
    <row r="15" spans="1:11">
      <c r="A15" s="91" t="s">
        <v>75</v>
      </c>
      <c r="B15" s="90" t="str">
        <f>'Методика оценки'!K68</f>
        <v>Количество разновозрастных групп в ДОО в отчетном году</v>
      </c>
      <c r="C15" s="95" t="s">
        <v>89</v>
      </c>
      <c r="D15" s="74">
        <f>IF('ИИД (Отч.)'!D15="",0,'ИИД (Отч.)'!D15)</f>
        <v>3</v>
      </c>
      <c r="E15" s="74">
        <f>IF('ИИД (Отч.)'!E15="",0,'ИИД (Отч.)'!E15)</f>
        <v>3</v>
      </c>
      <c r="F15" s="74">
        <f>IF('ИИД (Отч.)'!F15="",0,'ИИД (Отч.)'!F15)</f>
        <v>0</v>
      </c>
      <c r="G15" s="74">
        <f>IF('ИИД (Отч.)'!G15="",0,'ИИД (Отч.)'!G15)</f>
        <v>4</v>
      </c>
      <c r="H15" s="74">
        <f>IF('ИИД (Отч.)'!H15="",0,'ИИД (Отч.)'!H15)</f>
        <v>7</v>
      </c>
      <c r="I15" s="74">
        <f>IF('ИИД (Отч.)'!I15="",0,'ИИД (Отч.)'!I15)</f>
        <v>4</v>
      </c>
      <c r="J15" s="74">
        <f>IF('ИИД (Отч.)'!J15="",0,'ИИД (Отч.)'!J15)</f>
        <v>0</v>
      </c>
      <c r="K15" s="74">
        <f>IF('ИИД (Отч.)'!K15="",0,'ИИД (Отч.)'!K15)</f>
        <v>0</v>
      </c>
    </row>
    <row r="16" spans="1:11" ht="30">
      <c r="A16" s="91" t="s">
        <v>76</v>
      </c>
      <c r="B16" s="90" t="str">
        <f>'Методика оценки'!K70</f>
        <v>Наличие специализированных методик работы с разновозрастными группами (зафиксированных в образовательной программе ДОО)</v>
      </c>
      <c r="C16" s="95" t="s">
        <v>90</v>
      </c>
      <c r="D16" s="74" t="str">
        <f>IF('ИИД (Отч.)'!D16="","нет",'ИИД (Отч.)'!D16)</f>
        <v>да</v>
      </c>
      <c r="E16" s="74" t="str">
        <f>IF('ИИД (Отч.)'!E16="","нет",'ИИД (Отч.)'!E16)</f>
        <v>да</v>
      </c>
      <c r="F16" s="74" t="str">
        <f>IF('ИИД (Отч.)'!F16="","нет",'ИИД (Отч.)'!F16)</f>
        <v>да</v>
      </c>
      <c r="G16" s="74" t="str">
        <f>IF('ИИД (Отч.)'!G16="","нет",'ИИД (Отч.)'!G16)</f>
        <v>да</v>
      </c>
      <c r="H16" s="74" t="str">
        <f>IF('ИИД (Отч.)'!H16="","нет",'ИИД (Отч.)'!H16)</f>
        <v>да</v>
      </c>
      <c r="I16" s="74" t="str">
        <f>IF('ИИД (Отч.)'!I16="","нет",'ИИД (Отч.)'!I16)</f>
        <v>да</v>
      </c>
      <c r="J16" s="74" t="str">
        <f>IF('ИИД (Отч.)'!J16="","нет",'ИИД (Отч.)'!J16)</f>
        <v>нет</v>
      </c>
      <c r="K16" s="74" t="str">
        <f>IF('ИИД (Отч.)'!K16="","нет",'ИИД (Отч.)'!K16)</f>
        <v>нет</v>
      </c>
    </row>
    <row r="17" spans="1:11" ht="30">
      <c r="A17" s="91" t="s">
        <v>77</v>
      </c>
      <c r="B17" s="90" t="str">
        <f>'Методика оценки'!K73</f>
        <v>Количество предусмотренных ФГОС ДО парциальных программ по развитию детей, реализуемых в ДОО</v>
      </c>
      <c r="C17" s="95" t="s">
        <v>91</v>
      </c>
      <c r="D17" s="74">
        <f>IF('ИИД (Отч.)'!D17="",0,'ИИД (Отч.)'!D17)</f>
        <v>5</v>
      </c>
      <c r="E17" s="74">
        <f>IF('ИИД (Отч.)'!E17="",0,'ИИД (Отч.)'!E17)</f>
        <v>5</v>
      </c>
      <c r="F17" s="74">
        <f>IF('ИИД (Отч.)'!F17="",0,'ИИД (Отч.)'!F17)</f>
        <v>5</v>
      </c>
      <c r="G17" s="74">
        <f>IF('ИИД (Отч.)'!G17="",0,'ИИД (Отч.)'!G17)</f>
        <v>0</v>
      </c>
      <c r="H17" s="74">
        <f>IF('ИИД (Отч.)'!H17="",0,'ИИД (Отч.)'!H17)</f>
        <v>5</v>
      </c>
      <c r="I17" s="74">
        <f>IF('ИИД (Отч.)'!I17="",0,'ИИД (Отч.)'!I17)</f>
        <v>5</v>
      </c>
      <c r="J17" s="74">
        <f>IF('ИИД (Отч.)'!J17="",0,'ИИД (Отч.)'!J17)</f>
        <v>5</v>
      </c>
      <c r="K17" s="74">
        <f>IF('ИИД (Отч.)'!K17="",0,'ИИД (Отч.)'!K17)</f>
        <v>5</v>
      </c>
    </row>
    <row r="18" spans="1:11" ht="45">
      <c r="A18" s="91" t="s">
        <v>78</v>
      </c>
      <c r="B18" s="90" t="str">
        <f>'Методика оценки'!K79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8" s="95" t="s">
        <v>92</v>
      </c>
      <c r="D18" s="74" t="str">
        <f>IF('ИИД (Отч.)'!D18="","нет",'ИИД (Отч.)'!D18)</f>
        <v>да</v>
      </c>
      <c r="E18" s="74" t="str">
        <f>IF('ИИД (Отч.)'!E18="","нет",'ИИД (Отч.)'!E18)</f>
        <v>да</v>
      </c>
      <c r="F18" s="74" t="str">
        <f>IF('ИИД (Отч.)'!F18="","нет",'ИИД (Отч.)'!F18)</f>
        <v>да</v>
      </c>
      <c r="G18" s="74" t="str">
        <f>IF('ИИД (Отч.)'!G18="","нет",'ИИД (Отч.)'!G18)</f>
        <v>да</v>
      </c>
      <c r="H18" s="74" t="str">
        <f>IF('ИИД (Отч.)'!H18="","нет",'ИИД (Отч.)'!H18)</f>
        <v>да</v>
      </c>
      <c r="I18" s="74" t="str">
        <f>IF('ИИД (Отч.)'!I18="","нет",'ИИД (Отч.)'!I18)</f>
        <v>да</v>
      </c>
      <c r="J18" s="74" t="str">
        <f>IF('ИИД (Отч.)'!J18="","нет",'ИИД (Отч.)'!J18)</f>
        <v xml:space="preserve">да </v>
      </c>
      <c r="K18" s="74" t="str">
        <f>IF('ИИД (Отч.)'!K18="","нет",'ИИД (Отч.)'!K18)</f>
        <v>да</v>
      </c>
    </row>
    <row r="19" spans="1:11">
      <c r="A19" s="91" t="s">
        <v>79</v>
      </c>
      <c r="B19" s="90" t="str">
        <f>'Методика оценки'!K83</f>
        <v xml:space="preserve">Количество дней, пропущенных воспитанниками по болезни, в отчётном году
</v>
      </c>
      <c r="C19" s="95" t="s">
        <v>93</v>
      </c>
      <c r="D19" s="74">
        <f>IF('ИИД (Отч.)'!D19="",1000000000,'ИИД (Отч.)'!D19)</f>
        <v>35</v>
      </c>
      <c r="E19" s="74">
        <f>IF('ИИД (Отч.)'!E19="",1000000000,'ИИД (Отч.)'!E19)</f>
        <v>30</v>
      </c>
      <c r="F19" s="74">
        <f>IF('ИИД (Отч.)'!F19="",1000000000,'ИИД (Отч.)'!F19)</f>
        <v>15</v>
      </c>
      <c r="G19" s="74">
        <f>IF('ИИД (Отч.)'!G19="",1000000000,'ИИД (Отч.)'!G19)</f>
        <v>35</v>
      </c>
      <c r="H19" s="74">
        <f>IF('ИИД (Отч.)'!H19="",1000000000,'ИИД (Отч.)'!H19)</f>
        <v>32</v>
      </c>
      <c r="I19" s="74">
        <f>IF('ИИД (Отч.)'!I19="",1000000000,'ИИД (Отч.)'!I19)</f>
        <v>30</v>
      </c>
      <c r="J19" s="74">
        <f>IF('ИИД (Отч.)'!J19="",1000000000,'ИИД (Отч.)'!J19)</f>
        <v>80</v>
      </c>
      <c r="K19" s="74">
        <f>IF('ИИД (Отч.)'!K19="",1000000000,'ИИД (Отч.)'!K19)</f>
        <v>250</v>
      </c>
    </row>
    <row r="20" spans="1:11" ht="30">
      <c r="A20" s="90">
        <v>16</v>
      </c>
      <c r="B20" s="90" t="str">
        <f>'Методика оценки'!K88</f>
        <v>Количество несчастных случаев, отравлений, травм, полученных воспитанниками во время пребывания в ДОО в отчётном году</v>
      </c>
      <c r="C20" s="95" t="s">
        <v>94</v>
      </c>
      <c r="D20" s="74">
        <f>IF('ИИД (Отч.)'!D20="",1000000000,'ИИД (Отч.)'!D20)</f>
        <v>0</v>
      </c>
      <c r="E20" s="74">
        <f>IF('ИИД (Отч.)'!E20="",1000000000,'ИИД (Отч.)'!E20)</f>
        <v>0</v>
      </c>
      <c r="F20" s="74">
        <f>IF('ИИД (Отч.)'!F20="",1000000000,'ИИД (Отч.)'!F20)</f>
        <v>0</v>
      </c>
      <c r="G20" s="74">
        <f>IF('ИИД (Отч.)'!G20="",1000000000,'ИИД (Отч.)'!G20)</f>
        <v>0</v>
      </c>
      <c r="H20" s="74">
        <f>IF('ИИД (Отч.)'!H20="",1000000000,'ИИД (Отч.)'!H20)</f>
        <v>0</v>
      </c>
      <c r="I20" s="74">
        <f>IF('ИИД (Отч.)'!I20="",1000000000,'ИИД (Отч.)'!I20)</f>
        <v>0</v>
      </c>
      <c r="J20" s="74">
        <f>IF('ИИД (Отч.)'!J20="",1000000000,'ИИД (Отч.)'!J20)</f>
        <v>0</v>
      </c>
      <c r="K20" s="74">
        <f>IF('ИИД (Отч.)'!K20="",1000000000,'ИИД (Отч.)'!K20)</f>
        <v>0</v>
      </c>
    </row>
    <row r="21" spans="1:11">
      <c r="A21" s="91" t="s">
        <v>80</v>
      </c>
      <c r="B21" s="90" t="str">
        <f>'Методика оценки'!K101</f>
        <v>Наличие сторожа (охранника) в дневное время</v>
      </c>
      <c r="C21" s="95" t="s">
        <v>95</v>
      </c>
      <c r="D21" s="74" t="str">
        <f>IF('ИИД (Отч.)'!D21="","нет",'ИИД (Отч.)'!D21)</f>
        <v>да</v>
      </c>
      <c r="E21" s="74" t="str">
        <f>IF('ИИД (Отч.)'!E21="","нет",'ИИД (Отч.)'!E21)</f>
        <v>да</v>
      </c>
      <c r="F21" s="74" t="str">
        <f>IF('ИИД (Отч.)'!F21="","нет",'ИИД (Отч.)'!F21)</f>
        <v>да</v>
      </c>
      <c r="G21" s="74" t="str">
        <f>IF('ИИД (Отч.)'!G21="","нет",'ИИД (Отч.)'!G21)</f>
        <v>да</v>
      </c>
      <c r="H21" s="74" t="str">
        <f>IF('ИИД (Отч.)'!H21="","нет",'ИИД (Отч.)'!H21)</f>
        <v>да</v>
      </c>
      <c r="I21" s="74" t="str">
        <f>IF('ИИД (Отч.)'!I21="","нет",'ИИД (Отч.)'!I21)</f>
        <v>да</v>
      </c>
      <c r="J21" s="74" t="str">
        <f>IF('ИИД (Отч.)'!J21="","нет",'ИИД (Отч.)'!J21)</f>
        <v xml:space="preserve">да </v>
      </c>
      <c r="K21" s="74" t="str">
        <f>IF('ИИД (Отч.)'!K21="","нет",'ИИД (Отч.)'!K21)</f>
        <v>да</v>
      </c>
    </row>
    <row r="22" spans="1:11">
      <c r="A22" s="91" t="s">
        <v>81</v>
      </c>
      <c r="B22" s="90" t="str">
        <f>'Методика оценки'!K104</f>
        <v>Количество воспитанников, прошедших диспансеризацию в отчётном году</v>
      </c>
      <c r="C22" s="95" t="s">
        <v>96</v>
      </c>
      <c r="D22" s="74">
        <f>IF('ИИД (Отч.)'!D22="",0,'ИИД (Отч.)'!D22)</f>
        <v>86</v>
      </c>
      <c r="E22" s="74">
        <f>IF('ИИД (Отч.)'!E22="",0,'ИИД (Отч.)'!E22)</f>
        <v>84</v>
      </c>
      <c r="F22" s="74">
        <f>IF('ИИД (Отч.)'!F22="",0,'ИИД (Отч.)'!F22)</f>
        <v>34</v>
      </c>
      <c r="G22" s="74">
        <f>IF('ИИД (Отч.)'!G22="",0,'ИИД (Отч.)'!G22)</f>
        <v>151</v>
      </c>
      <c r="H22" s="74">
        <f>IF('ИИД (Отч.)'!H22="",0,'ИИД (Отч.)'!H22)</f>
        <v>115</v>
      </c>
      <c r="I22" s="74">
        <f>IF('ИИД (Отч.)'!I22="",0,'ИИД (Отч.)'!I22)</f>
        <v>111</v>
      </c>
      <c r="J22" s="74">
        <f>IF('ИИД (Отч.)'!J22="",0,'ИИД (Отч.)'!J22)</f>
        <v>35</v>
      </c>
      <c r="K22" s="74">
        <f>IF('ИИД (Отч.)'!K22="",0,'ИИД (Отч.)'!K22)</f>
        <v>150</v>
      </c>
    </row>
    <row r="23" spans="1:11" ht="30">
      <c r="A23" s="91" t="s">
        <v>82</v>
      </c>
      <c r="B23" s="90" t="str">
        <f>'Методика оценки'!K109</f>
        <v>Ведение индивидуальных карт психофизического здоровья детей психологом и медицинскими работниками</v>
      </c>
      <c r="C23" s="95" t="s">
        <v>97</v>
      </c>
      <c r="D23" s="74" t="str">
        <f>IF('ИИД (Отч.)'!D23="","нет",'ИИД (Отч.)'!D23)</f>
        <v>да</v>
      </c>
      <c r="E23" s="74" t="str">
        <f>IF('ИИД (Отч.)'!E23="","нет",'ИИД (Отч.)'!E23)</f>
        <v>да</v>
      </c>
      <c r="F23" s="74" t="str">
        <f>IF('ИИД (Отч.)'!F23="","нет",'ИИД (Отч.)'!F23)</f>
        <v>да</v>
      </c>
      <c r="G23" s="74" t="str">
        <f>IF('ИИД (Отч.)'!G23="","нет",'ИИД (Отч.)'!G23)</f>
        <v>да</v>
      </c>
      <c r="H23" s="74" t="str">
        <f>IF('ИИД (Отч.)'!H23="","нет",'ИИД (Отч.)'!H23)</f>
        <v>да</v>
      </c>
      <c r="I23" s="74" t="str">
        <f>IF('ИИД (Отч.)'!I23="","нет",'ИИД (Отч.)'!I23)</f>
        <v>да</v>
      </c>
      <c r="J23" s="74" t="str">
        <f>IF('ИИД (Отч.)'!J23="","нет",'ИИД (Отч.)'!J23)</f>
        <v xml:space="preserve">да </v>
      </c>
      <c r="K23" s="74" t="str">
        <f>IF('ИИД (Отч.)'!K23="","нет",'ИИД (Отч.)'!K23)</f>
        <v>да</v>
      </c>
    </row>
    <row r="24" spans="1:11" ht="30">
      <c r="A24" s="91" t="s">
        <v>83</v>
      </c>
      <c r="B24" s="90" t="str">
        <f>'Методика оценки'!K113</f>
        <v>Количество педагогических работников ДОО, педагогический стаж которых составляет до 5 лет, в отчётном году</v>
      </c>
      <c r="C24" s="95" t="s">
        <v>98</v>
      </c>
      <c r="D24" s="74">
        <f>IF('ИИД (Отч.)'!D24="",0,'ИИД (Отч.)'!D24)</f>
        <v>2</v>
      </c>
      <c r="E24" s="74">
        <f>IF('ИИД (Отч.)'!E24="",0,'ИИД (Отч.)'!E24)</f>
        <v>2</v>
      </c>
      <c r="F24" s="74">
        <f>IF('ИИД (Отч.)'!F24="",0,'ИИД (Отч.)'!F24)</f>
        <v>2</v>
      </c>
      <c r="G24" s="74">
        <f>IF('ИИД (Отч.)'!G24="",0,'ИИД (Отч.)'!G24)</f>
        <v>2</v>
      </c>
      <c r="H24" s="74">
        <f>IF('ИИД (Отч.)'!H24="",0,'ИИД (Отч.)'!H24)</f>
        <v>15</v>
      </c>
      <c r="I24" s="74">
        <f>IF('ИИД (Отч.)'!I24="",0,'ИИД (Отч.)'!I24)</f>
        <v>0</v>
      </c>
      <c r="J24" s="74">
        <f>IF('ИИД (Отч.)'!J24="",0,'ИИД (Отч.)'!J24)</f>
        <v>4</v>
      </c>
      <c r="K24" s="74">
        <f>IF('ИИД (Отч.)'!K24="",0,'ИИД (Отч.)'!K24)</f>
        <v>8</v>
      </c>
    </row>
    <row r="25" spans="1:11" ht="30">
      <c r="A25" s="91" t="s">
        <v>84</v>
      </c>
      <c r="B25" s="90" t="str">
        <f>'Методика оценки'!K114</f>
        <v>Количество педагогических работников ДОО, педагогический стаж которых составляет более 30 лет, в отчётном году</v>
      </c>
      <c r="C25" s="95" t="s">
        <v>101</v>
      </c>
      <c r="D25" s="74">
        <f>IF('ИИД (Отч.)'!D25="",0,'ИИД (Отч.)'!D25)</f>
        <v>1</v>
      </c>
      <c r="E25" s="74">
        <f>IF('ИИД (Отч.)'!E25="",0,'ИИД (Отч.)'!E25)</f>
        <v>0</v>
      </c>
      <c r="F25" s="74">
        <f>IF('ИИД (Отч.)'!F25="",0,'ИИД (Отч.)'!F25)</f>
        <v>0</v>
      </c>
      <c r="G25" s="74">
        <f>IF('ИИД (Отч.)'!G25="",0,'ИИД (Отч.)'!G25)</f>
        <v>0</v>
      </c>
      <c r="H25" s="74">
        <f>IF('ИИД (Отч.)'!H25="",0,'ИИД (Отч.)'!H25)</f>
        <v>2</v>
      </c>
      <c r="I25" s="74">
        <f>IF('ИИД (Отч.)'!I25="",0,'ИИД (Отч.)'!I25)</f>
        <v>0</v>
      </c>
      <c r="J25" s="74">
        <f>IF('ИИД (Отч.)'!J25="",0,'ИИД (Отч.)'!J25)</f>
        <v>2</v>
      </c>
      <c r="K25" s="74">
        <f>IF('ИИД (Отч.)'!K25="",0,'ИИД (Отч.)'!K25)</f>
        <v>0</v>
      </c>
    </row>
    <row r="26" spans="1:11" ht="30">
      <c r="A26" s="91" t="s">
        <v>85</v>
      </c>
      <c r="B26" s="90" t="str">
        <f>'Методика оценки'!K120</f>
        <v>Количество педагогических работников ДОО, имеющих высшее образование педагогической направленности, в отчётном году</v>
      </c>
      <c r="C26" s="95" t="s">
        <v>103</v>
      </c>
      <c r="D26" s="74">
        <f>IF('ИИД (Отч.)'!D26="",0,'ИИД (Отч.)'!D26)</f>
        <v>2</v>
      </c>
      <c r="E26" s="74">
        <f>IF('ИИД (Отч.)'!E26="",0,'ИИД (Отч.)'!E26)</f>
        <v>1</v>
      </c>
      <c r="F26" s="74">
        <f>IF('ИИД (Отч.)'!F26="",0,'ИИД (Отч.)'!F26)</f>
        <v>3</v>
      </c>
      <c r="G26" s="74">
        <f>IF('ИИД (Отч.)'!G26="",0,'ИИД (Отч.)'!G26)</f>
        <v>16</v>
      </c>
      <c r="H26" s="74">
        <f>IF('ИИД (Отч.)'!H26="",0,'ИИД (Отч.)'!H26)</f>
        <v>6</v>
      </c>
      <c r="I26" s="74">
        <f>IF('ИИД (Отч.)'!I26="",0,'ИИД (Отч.)'!I26)</f>
        <v>6</v>
      </c>
      <c r="J26" s="74">
        <f>IF('ИИД (Отч.)'!J26="",0,'ИИД (Отч.)'!J26)</f>
        <v>4</v>
      </c>
      <c r="K26" s="74">
        <f>IF('ИИД (Отч.)'!K26="",0,'ИИД (Отч.)'!K26)</f>
        <v>7</v>
      </c>
    </row>
    <row r="27" spans="1:11">
      <c r="A27" s="91" t="s">
        <v>99</v>
      </c>
      <c r="B27" s="90" t="str">
        <f>'Методика оценки'!K121</f>
        <v>Количество педагогических работников ДОО в отчётном году</v>
      </c>
      <c r="C27" s="95" t="s">
        <v>120</v>
      </c>
      <c r="D27" s="74">
        <f>IF('ИИД (Отч.)'!D27="",0,'ИИД (Отч.)'!D27)</f>
        <v>8</v>
      </c>
      <c r="E27" s="74">
        <f>IF('ИИД (Отч.)'!E27="",0,'ИИД (Отч.)'!E27)</f>
        <v>7</v>
      </c>
      <c r="F27" s="74">
        <f>IF('ИИД (Отч.)'!F27="",0,'ИИД (Отч.)'!F27)</f>
        <v>7</v>
      </c>
      <c r="G27" s="74">
        <f>IF('ИИД (Отч.)'!G27="",0,'ИИД (Отч.)'!G27)</f>
        <v>18</v>
      </c>
      <c r="H27" s="74">
        <f>IF('ИИД (Отч.)'!H27="",0,'ИИД (Отч.)'!H27)</f>
        <v>25</v>
      </c>
      <c r="I27" s="74">
        <f>IF('ИИД (Отч.)'!I27="",0,'ИИД (Отч.)'!I27)</f>
        <v>11</v>
      </c>
      <c r="J27" s="74">
        <f>IF('ИИД (Отч.)'!J27="",0,'ИИД (Отч.)'!J27)</f>
        <v>6</v>
      </c>
      <c r="K27" s="74">
        <f>IF('ИИД (Отч.)'!K27="",0,'ИИД (Отч.)'!K27)</f>
        <v>13</v>
      </c>
    </row>
    <row r="28" spans="1:11" ht="30">
      <c r="A28" s="91" t="s">
        <v>100</v>
      </c>
      <c r="B28" s="90" t="str">
        <f>'Методика оценки'!K125</f>
        <v>Количество педагогических работников ДОО, которым по результатам аттестации были присвоены высшая и первая квалификационные категории</v>
      </c>
      <c r="C28" s="95" t="s">
        <v>121</v>
      </c>
      <c r="D28" s="74">
        <f>IF('ИИД (Отч.)'!D28="",0,'ИИД (Отч.)'!D28)</f>
        <v>0</v>
      </c>
      <c r="E28" s="74">
        <f>IF('ИИД (Отч.)'!E28="",0,'ИИД (Отч.)'!E28)</f>
        <v>1</v>
      </c>
      <c r="F28" s="74">
        <f>IF('ИИД (Отч.)'!F28="",0,'ИИД (Отч.)'!F28)</f>
        <v>0</v>
      </c>
      <c r="G28" s="74">
        <f>IF('ИИД (Отч.)'!G28="",0,'ИИД (Отч.)'!G28)</f>
        <v>4</v>
      </c>
      <c r="H28" s="74">
        <f>IF('ИИД (Отч.)'!H28="",0,'ИИД (Отч.)'!H28)</f>
        <v>1</v>
      </c>
      <c r="I28" s="74">
        <f>IF('ИИД (Отч.)'!I28="",0,'ИИД (Отч.)'!I28)</f>
        <v>0</v>
      </c>
      <c r="J28" s="74">
        <f>IF('ИИД (Отч.)'!J28="",0,'ИИД (Отч.)'!J28)</f>
        <v>1</v>
      </c>
      <c r="K28" s="74">
        <f>IF('ИИД (Отч.)'!K28="",0,'ИИД (Отч.)'!K28)</f>
        <v>6</v>
      </c>
    </row>
    <row r="29" spans="1:11" ht="45">
      <c r="A29" s="91" t="s">
        <v>102</v>
      </c>
      <c r="B29" s="90" t="str">
        <f>'Методика оценки'!K130</f>
        <v>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v>
      </c>
      <c r="C29" s="95" t="s">
        <v>122</v>
      </c>
      <c r="D29" s="74">
        <f>IF('ИИД (Отч.)'!D29="",0,'ИИД (Отч.)'!D29)</f>
        <v>0</v>
      </c>
      <c r="E29" s="74">
        <f>IF('ИИД (Отч.)'!E29="",0,'ИИД (Отч.)'!E29)</f>
        <v>0</v>
      </c>
      <c r="F29" s="74">
        <f>IF('ИИД (Отч.)'!F29="",0,'ИИД (Отч.)'!F29)</f>
        <v>0</v>
      </c>
      <c r="G29" s="74">
        <f>IF('ИИД (Отч.)'!G29="",0,'ИИД (Отч.)'!G29)</f>
        <v>0</v>
      </c>
      <c r="H29" s="74">
        <f>IF('ИИД (Отч.)'!H29="",0,'ИИД (Отч.)'!H29)</f>
        <v>0</v>
      </c>
      <c r="I29" s="74">
        <f>IF('ИИД (Отч.)'!I29="",0,'ИИД (Отч.)'!I29)</f>
        <v>0</v>
      </c>
      <c r="J29" s="74">
        <f>IF('ИИД (Отч.)'!J29="",0,'ИИД (Отч.)'!J29)</f>
        <v>0</v>
      </c>
      <c r="K29" s="74">
        <f>IF('ИИД (Отч.)'!K29="",0,'ИИД (Отч.)'!K29)</f>
        <v>8</v>
      </c>
    </row>
    <row r="30" spans="1:11" ht="30">
      <c r="A30" s="91" t="s">
        <v>124</v>
      </c>
      <c r="B30" s="90" t="str">
        <f>'Методика оценки'!K135</f>
        <v>Количество педагогических работников, прошедших повышение квалификации по применению в образовательном процессе ФГОСов, по состоянию на отчётный год</v>
      </c>
      <c r="C30" s="95" t="s">
        <v>125</v>
      </c>
      <c r="D30" s="74">
        <f>IF('ИИД (Отч.)'!D30="",0,'ИИД (Отч.)'!D30)</f>
        <v>3</v>
      </c>
      <c r="E30" s="74">
        <f>IF('ИИД (Отч.)'!E30="",0,'ИИД (Отч.)'!E30)</f>
        <v>5</v>
      </c>
      <c r="F30" s="74">
        <f>IF('ИИД (Отч.)'!F30="",0,'ИИД (Отч.)'!F30)</f>
        <v>3</v>
      </c>
      <c r="G30" s="74">
        <f>IF('ИИД (Отч.)'!G30="",0,'ИИД (Отч.)'!G30)</f>
        <v>11</v>
      </c>
      <c r="H30" s="74">
        <f>IF('ИИД (Отч.)'!H30="",0,'ИИД (Отч.)'!H30)</f>
        <v>22</v>
      </c>
      <c r="I30" s="74">
        <f>IF('ИИД (Отч.)'!I30="",0,'ИИД (Отч.)'!I30)</f>
        <v>9</v>
      </c>
      <c r="J30" s="74">
        <f>IF('ИИД (Отч.)'!J30="",0,'ИИД (Отч.)'!J30)</f>
        <v>4</v>
      </c>
      <c r="K30" s="74">
        <f>IF('ИИД (Отч.)'!K30="",0,'ИИД (Отч.)'!K30)</f>
        <v>8</v>
      </c>
    </row>
    <row r="31" spans="1:11" ht="30">
      <c r="A31" s="91" t="s">
        <v>129</v>
      </c>
      <c r="B31" s="90" t="str">
        <f>'Методика оценки'!K140</f>
        <v>Количество педагогических работников, имеющих награды и поощрения, почетные звания, ведомственные знаки отличия</v>
      </c>
      <c r="C31" s="95" t="s">
        <v>130</v>
      </c>
      <c r="D31" s="74">
        <f>IF('ИИД (Отч.)'!D31="",0,'ИИД (Отч.)'!D31)</f>
        <v>0</v>
      </c>
      <c r="E31" s="74">
        <f>IF('ИИД (Отч.)'!E31="",0,'ИИД (Отч.)'!E31)</f>
        <v>0</v>
      </c>
      <c r="F31" s="74">
        <f>IF('ИИД (Отч.)'!F31="",0,'ИИД (Отч.)'!F31)</f>
        <v>0</v>
      </c>
      <c r="G31" s="74">
        <f>IF('ИИД (Отч.)'!G31="",0,'ИИД (Отч.)'!G31)</f>
        <v>16</v>
      </c>
      <c r="H31" s="74">
        <f>IF('ИИД (Отч.)'!H31="",0,'ИИД (Отч.)'!H31)</f>
        <v>15</v>
      </c>
      <c r="I31" s="74">
        <f>IF('ИИД (Отч.)'!I31="",0,'ИИД (Отч.)'!I31)</f>
        <v>0</v>
      </c>
      <c r="J31" s="74">
        <f>IF('ИИД (Отч.)'!J31="",0,'ИИД (Отч.)'!J31)</f>
        <v>0</v>
      </c>
      <c r="K31" s="74">
        <f>IF('ИИД (Отч.)'!K31="",0,'ИИД (Отч.)'!K31)</f>
        <v>1</v>
      </c>
    </row>
    <row r="32" spans="1:11" ht="45">
      <c r="A32" s="91" t="s">
        <v>131</v>
      </c>
      <c r="B32" s="90"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32" s="95" t="s">
        <v>132</v>
      </c>
      <c r="D32" s="74" t="str">
        <f>IF('ИИД (Отч.)'!D32="","нет",'ИИД (Отч.)'!D32)</f>
        <v>муниципального</v>
      </c>
      <c r="E32" s="74" t="str">
        <f>IF('ИИД (Отч.)'!E32="","нет",'ИИД (Отч.)'!E32)</f>
        <v>регионального</v>
      </c>
      <c r="F32" s="74" t="str">
        <f>IF('ИИД (Отч.)'!F32="","нет",'ИИД (Отч.)'!F32)</f>
        <v>нет</v>
      </c>
      <c r="G32" s="74" t="str">
        <f>IF('ИИД (Отч.)'!G32="","нет",'ИИД (Отч.)'!G32)</f>
        <v>регионального</v>
      </c>
      <c r="H32" s="74" t="str">
        <f>IF('ИИД (Отч.)'!H32="","нет",'ИИД (Отч.)'!H32)</f>
        <v>нет</v>
      </c>
      <c r="I32" s="74" t="str">
        <f>IF('ИИД (Отч.)'!I32="","нет",'ИИД (Отч.)'!I32)</f>
        <v>нет</v>
      </c>
      <c r="J32" s="74" t="str">
        <f>IF('ИИД (Отч.)'!J32="","нет",'ИИД (Отч.)'!J32)</f>
        <v>нет</v>
      </c>
      <c r="K32" s="74" t="str">
        <f>IF('ИИД (Отч.)'!K32="","нет",'ИИД (Отч.)'!K32)</f>
        <v>нет</v>
      </c>
    </row>
    <row r="33" spans="1:11">
      <c r="A33" s="91" t="s">
        <v>133</v>
      </c>
      <c r="B33" s="90" t="str">
        <f>'Методика оценки'!K149</f>
        <v>Количество открытых вакансий педагогических работников в ДОО</v>
      </c>
      <c r="C33" s="95" t="s">
        <v>134</v>
      </c>
      <c r="D33" s="74">
        <f>IF('ИИД (Отч.)'!D33="",1000000000,'ИИД (Отч.)'!D33)</f>
        <v>0</v>
      </c>
      <c r="E33" s="74">
        <f>IF('ИИД (Отч.)'!E33="",1000000000,'ИИД (Отч.)'!E33)</f>
        <v>0</v>
      </c>
      <c r="F33" s="74">
        <f>IF('ИИД (Отч.)'!F33="",1000000000,'ИИД (Отч.)'!F33)</f>
        <v>0</v>
      </c>
      <c r="G33" s="74">
        <f>IF('ИИД (Отч.)'!G33="",1000000000,'ИИД (Отч.)'!G33)</f>
        <v>0</v>
      </c>
      <c r="H33" s="74">
        <f>IF('ИИД (Отч.)'!H33="",1000000000,'ИИД (Отч.)'!H33)</f>
        <v>0</v>
      </c>
      <c r="I33" s="74">
        <f>IF('ИИД (Отч.)'!I33="",1000000000,'ИИД (Отч.)'!I33)</f>
        <v>0</v>
      </c>
      <c r="J33" s="74">
        <f>IF('ИИД (Отч.)'!J33="",1000000000,'ИИД (Отч.)'!J33)</f>
        <v>0</v>
      </c>
      <c r="K33" s="74">
        <f>IF('ИИД (Отч.)'!K33="",1000000000,'ИИД (Отч.)'!K33)</f>
        <v>0</v>
      </c>
    </row>
    <row r="34" spans="1:11" ht="30">
      <c r="A34" s="91" t="s">
        <v>135</v>
      </c>
      <c r="B34" s="90" t="str">
        <f>'Методика оценки'!K150</f>
        <v>Количество ставок педагогических работников в ДОО согласно штатному расписанию</v>
      </c>
      <c r="C34" s="95" t="s">
        <v>136</v>
      </c>
      <c r="D34" s="74">
        <f>IF('ИИД (Отч.)'!D34="",1000000000,'ИИД (Отч.)'!D34)</f>
        <v>10</v>
      </c>
      <c r="E34" s="74">
        <f>IF('ИИД (Отч.)'!E34="",1000000000,'ИИД (Отч.)'!E34)</f>
        <v>7</v>
      </c>
      <c r="F34" s="74">
        <f>IF('ИИД (Отч.)'!F34="",1000000000,'ИИД (Отч.)'!F34)</f>
        <v>7</v>
      </c>
      <c r="G34" s="74">
        <f>IF('ИИД (Отч.)'!G34="",1000000000,'ИИД (Отч.)'!G34)</f>
        <v>16</v>
      </c>
      <c r="H34" s="74">
        <f>IF('ИИД (Отч.)'!H34="",1000000000,'ИИД (Отч.)'!H34)</f>
        <v>1000000000</v>
      </c>
      <c r="I34" s="74">
        <f>IF('ИИД (Отч.)'!I34="",1000000000,'ИИД (Отч.)'!I34)</f>
        <v>11</v>
      </c>
      <c r="J34" s="74">
        <f>IF('ИИД (Отч.)'!J34="",1000000000,'ИИД (Отч.)'!J34)</f>
        <v>6</v>
      </c>
      <c r="K34" s="74">
        <f>IF('ИИД (Отч.)'!K34="",1000000000,'ИИД (Отч.)'!K34)</f>
        <v>32</v>
      </c>
    </row>
    <row r="35" spans="1:11" ht="30">
      <c r="A35" s="90">
        <v>31</v>
      </c>
      <c r="B35" s="90" t="str">
        <f>'Методика оценки'!K154</f>
        <v>Количество педагогических работников ДОО, уволившихся в отчётном году по собственному желанию (за исключением лиц пенсионного возраста)</v>
      </c>
      <c r="C35" s="95" t="s">
        <v>137</v>
      </c>
      <c r="D35" s="74">
        <f>IF('ИИД (Отч.)'!D35="",1000000000,'ИИД (Отч.)'!D35)</f>
        <v>1</v>
      </c>
      <c r="E35" s="74">
        <f>IF('ИИД (Отч.)'!E35="",1000000000,'ИИД (Отч.)'!E35)</f>
        <v>3</v>
      </c>
      <c r="F35" s="74">
        <f>IF('ИИД (Отч.)'!F35="",1000000000,'ИИД (Отч.)'!F35)</f>
        <v>0</v>
      </c>
      <c r="G35" s="74">
        <f>IF('ИИД (Отч.)'!G35="",1000000000,'ИИД (Отч.)'!G35)</f>
        <v>0</v>
      </c>
      <c r="H35" s="74">
        <f>IF('ИИД (Отч.)'!H35="",1000000000,'ИИД (Отч.)'!H35)</f>
        <v>0</v>
      </c>
      <c r="I35" s="74">
        <f>IF('ИИД (Отч.)'!I35="",1000000000,'ИИД (Отч.)'!I35)</f>
        <v>0</v>
      </c>
      <c r="J35" s="74">
        <f>IF('ИИД (Отч.)'!J35="",1000000000,'ИИД (Отч.)'!J35)</f>
        <v>1000000000</v>
      </c>
      <c r="K35" s="74">
        <f>IF('ИИД (Отч.)'!K35="",1000000000,'ИИД (Отч.)'!K35)</f>
        <v>1</v>
      </c>
    </row>
    <row r="36" spans="1:11">
      <c r="A36" s="91" t="s">
        <v>138</v>
      </c>
      <c r="B36" s="90" t="str">
        <f>'Методика оценки'!K158</f>
        <v>Количество воспитателей ДОО в отчётном году</v>
      </c>
      <c r="C36" s="95" t="s">
        <v>139</v>
      </c>
      <c r="D36" s="74">
        <f>IF('ИИД (Отч.)'!D36="",0,'ИИД (Отч.)'!D36)</f>
        <v>5</v>
      </c>
      <c r="E36" s="74">
        <f>IF('ИИД (Отч.)'!E36="",0,'ИИД (Отч.)'!E36)</f>
        <v>4</v>
      </c>
      <c r="F36" s="74">
        <f>IF('ИИД (Отч.)'!F36="",0,'ИИД (Отч.)'!F36)</f>
        <v>4</v>
      </c>
      <c r="G36" s="74">
        <f>IF('ИИД (Отч.)'!G36="",0,'ИИД (Отч.)'!G36)</f>
        <v>10</v>
      </c>
      <c r="H36" s="74">
        <f>IF('ИИД (Отч.)'!H36="",0,'ИИД (Отч.)'!H36)</f>
        <v>18</v>
      </c>
      <c r="I36" s="74">
        <f>IF('ИИД (Отч.)'!I36="",0,'ИИД (Отч.)'!I36)</f>
        <v>8</v>
      </c>
      <c r="J36" s="74">
        <f>IF('ИИД (Отч.)'!J36="",0,'ИИД (Отч.)'!J36)</f>
        <v>4</v>
      </c>
      <c r="K36" s="74">
        <f>IF('ИИД (Отч.)'!K36="",0,'ИИД (Отч.)'!K36)</f>
        <v>8</v>
      </c>
    </row>
    <row r="37" spans="1:11" ht="30">
      <c r="A37" s="91" t="s">
        <v>140</v>
      </c>
      <c r="B37" s="90" t="str">
        <f>'Методика оценки'!K162</f>
        <v>Количество воспитателей ДОО, работающих в группах с детьми в возрасте до 1 года, по состоянию на отчётный год</v>
      </c>
      <c r="C37" s="95" t="s">
        <v>141</v>
      </c>
      <c r="D37" s="74">
        <f>IF('ИИД (Отч.)'!D37="",0,'ИИД (Отч.)'!D37)</f>
        <v>0</v>
      </c>
      <c r="E37" s="74">
        <f>IF('ИИД (Отч.)'!E37="",0,'ИИД (Отч.)'!E37)</f>
        <v>0</v>
      </c>
      <c r="F37" s="74">
        <f>IF('ИИД (Отч.)'!F37="",0,'ИИД (Отч.)'!F37)</f>
        <v>0</v>
      </c>
      <c r="G37" s="74">
        <f>IF('ИИД (Отч.)'!G37="",0,'ИИД (Отч.)'!G37)</f>
        <v>0</v>
      </c>
      <c r="H37" s="74">
        <f>IF('ИИД (Отч.)'!H37="",0,'ИИД (Отч.)'!H37)</f>
        <v>0</v>
      </c>
      <c r="I37" s="74">
        <f>IF('ИИД (Отч.)'!I37="",0,'ИИД (Отч.)'!I37)</f>
        <v>0</v>
      </c>
      <c r="J37" s="74">
        <f>IF('ИИД (Отч.)'!J37="",0,'ИИД (Отч.)'!J37)</f>
        <v>0</v>
      </c>
      <c r="K37" s="74">
        <f>IF('ИИД (Отч.)'!K37="",0,'ИИД (Отч.)'!K37)</f>
        <v>0</v>
      </c>
    </row>
    <row r="38" spans="1:11">
      <c r="A38" s="91" t="s">
        <v>142</v>
      </c>
      <c r="B38" s="90" t="str">
        <f>'Методика оценки'!K163</f>
        <v>Количество воспитанников в возрасте до 1 года в отчётном году</v>
      </c>
      <c r="C38" s="95" t="s">
        <v>143</v>
      </c>
      <c r="D38" s="74">
        <f>IF('ИИД (Отч.)'!D38="",0,'ИИД (Отч.)'!D38)</f>
        <v>0</v>
      </c>
      <c r="E38" s="74">
        <f>IF('ИИД (Отч.)'!E38="",0,'ИИД (Отч.)'!E38)</f>
        <v>0</v>
      </c>
      <c r="F38" s="74">
        <f>IF('ИИД (Отч.)'!F38="",0,'ИИД (Отч.)'!F38)</f>
        <v>0</v>
      </c>
      <c r="G38" s="74">
        <f>IF('ИИД (Отч.)'!G38="",0,'ИИД (Отч.)'!G38)</f>
        <v>0</v>
      </c>
      <c r="H38" s="74">
        <f>IF('ИИД (Отч.)'!H38="",0,'ИИД (Отч.)'!H38)</f>
        <v>0</v>
      </c>
      <c r="I38" s="74">
        <f>IF('ИИД (Отч.)'!I38="",0,'ИИД (Отч.)'!I38)</f>
        <v>0</v>
      </c>
      <c r="J38" s="74">
        <f>IF('ИИД (Отч.)'!J38="",0,'ИИД (Отч.)'!J38)</f>
        <v>0</v>
      </c>
      <c r="K38" s="74">
        <f>IF('ИИД (Отч.)'!K38="",0,'ИИД (Отч.)'!K38)</f>
        <v>0</v>
      </c>
    </row>
    <row r="39" spans="1:11" ht="30">
      <c r="A39" s="91" t="s">
        <v>144</v>
      </c>
      <c r="B39" s="90" t="str">
        <f>'Методика оценки'!K167</f>
        <v>Количество воспитателей ДОО, работающих в группах с детьми в возрасте от 1 года до 3 лет, по состоянию на отчётный год</v>
      </c>
      <c r="C39" s="95" t="s">
        <v>145</v>
      </c>
      <c r="D39" s="74">
        <f>IF('ИИД (Отч.)'!D39="",0,'ИИД (Отч.)'!D39)</f>
        <v>0</v>
      </c>
      <c r="E39" s="74">
        <f>IF('ИИД (Отч.)'!E39="",0,'ИИД (Отч.)'!E39)</f>
        <v>0</v>
      </c>
      <c r="F39" s="74">
        <f>IF('ИИД (Отч.)'!F39="",0,'ИИД (Отч.)'!F39)</f>
        <v>0</v>
      </c>
      <c r="G39" s="74">
        <f>IF('ИИД (Отч.)'!G39="",0,'ИИД (Отч.)'!G39)</f>
        <v>2</v>
      </c>
      <c r="H39" s="74">
        <f>IF('ИИД (Отч.)'!H39="",0,'ИИД (Отч.)'!H39)</f>
        <v>3</v>
      </c>
      <c r="I39" s="74">
        <f>IF('ИИД (Отч.)'!I39="",0,'ИИД (Отч.)'!I39)</f>
        <v>2</v>
      </c>
      <c r="J39" s="74">
        <f>IF('ИИД (Отч.)'!J39="",0,'ИИД (Отч.)'!J39)</f>
        <v>0</v>
      </c>
      <c r="K39" s="74">
        <f>IF('ИИД (Отч.)'!K39="",0,'ИИД (Отч.)'!K39)</f>
        <v>2</v>
      </c>
    </row>
    <row r="40" spans="1:11">
      <c r="A40" s="91" t="s">
        <v>146</v>
      </c>
      <c r="B40" s="90" t="str">
        <f>'Методика оценки'!K168</f>
        <v>Количество воспитанников в возрасте от 1 года до 3 лет в отчётном году</v>
      </c>
      <c r="C40" s="95" t="s">
        <v>147</v>
      </c>
      <c r="D40" s="74">
        <f>IF('ИИД (Отч.)'!D40="",0,'ИИД (Отч.)'!D40)</f>
        <v>0</v>
      </c>
      <c r="E40" s="74">
        <f>IF('ИИД (Отч.)'!E40="",0,'ИИД (Отч.)'!E40)</f>
        <v>0</v>
      </c>
      <c r="F40" s="74">
        <f>IF('ИИД (Отч.)'!F40="",0,'ИИД (Отч.)'!F40)</f>
        <v>0</v>
      </c>
      <c r="G40" s="74">
        <f>IF('ИИД (Отч.)'!G40="",0,'ИИД (Отч.)'!G40)</f>
        <v>6</v>
      </c>
      <c r="H40" s="74">
        <f>IF('ИИД (Отч.)'!H40="",0,'ИИД (Отч.)'!H40)</f>
        <v>51</v>
      </c>
      <c r="I40" s="74">
        <f>IF('ИИД (Отч.)'!I40="",0,'ИИД (Отч.)'!I40)</f>
        <v>6</v>
      </c>
      <c r="J40" s="74">
        <f>IF('ИИД (Отч.)'!J40="",0,'ИИД (Отч.)'!J40)</f>
        <v>0</v>
      </c>
      <c r="K40" s="74">
        <f>IF('ИИД (Отч.)'!K40="",0,'ИИД (Отч.)'!K40)</f>
        <v>63</v>
      </c>
    </row>
    <row r="41" spans="1:11" ht="30">
      <c r="A41" s="91" t="s">
        <v>148</v>
      </c>
      <c r="B41" s="90" t="str">
        <f>'Методика оценки'!K172</f>
        <v>Количество воспитателей ДОО, работающих в группах с воспитанниками в возрасте от 3 лет, по состоянию на отчётный год</v>
      </c>
      <c r="C41" s="95" t="s">
        <v>149</v>
      </c>
      <c r="D41" s="74">
        <f>IF('ИИД (Отч.)'!D41="",0,'ИИД (Отч.)'!D41)</f>
        <v>5</v>
      </c>
      <c r="E41" s="74">
        <f>IF('ИИД (Отч.)'!E41="",0,'ИИД (Отч.)'!E41)</f>
        <v>4</v>
      </c>
      <c r="F41" s="74">
        <f>IF('ИИД (Отч.)'!F41="",0,'ИИД (Отч.)'!F41)</f>
        <v>4</v>
      </c>
      <c r="G41" s="74">
        <f>IF('ИИД (Отч.)'!G41="",0,'ИИД (Отч.)'!G41)</f>
        <v>6</v>
      </c>
      <c r="H41" s="74">
        <f>IF('ИИД (Отч.)'!H41="",0,'ИИД (Отч.)'!H41)</f>
        <v>15</v>
      </c>
      <c r="I41" s="74">
        <f>IF('ИИД (Отч.)'!I41="",0,'ИИД (Отч.)'!I41)</f>
        <v>6</v>
      </c>
      <c r="J41" s="74">
        <f>IF('ИИД (Отч.)'!J41="",0,'ИИД (Отч.)'!J41)</f>
        <v>4</v>
      </c>
      <c r="K41" s="74">
        <f>IF('ИИД (Отч.)'!K41="",0,'ИИД (Отч.)'!K41)</f>
        <v>6</v>
      </c>
    </row>
    <row r="42" spans="1:11">
      <c r="A42" s="91" t="s">
        <v>150</v>
      </c>
      <c r="B42" s="90" t="str">
        <f>'Методика оценки'!K173</f>
        <v>Количество воспитанников в возрасте от 3 лет в отчётном году</v>
      </c>
      <c r="C42" s="95" t="s">
        <v>151</v>
      </c>
      <c r="D42" s="74">
        <f>IF('ИИД (Отч.)'!D42="",0,'ИИД (Отч.)'!D42)</f>
        <v>86</v>
      </c>
      <c r="E42" s="74">
        <f>IF('ИИД (Отч.)'!E42="",0,'ИИД (Отч.)'!E42)</f>
        <v>84</v>
      </c>
      <c r="F42" s="74">
        <f>IF('ИИД (Отч.)'!F42="",0,'ИИД (Отч.)'!F42)</f>
        <v>34</v>
      </c>
      <c r="G42" s="74">
        <f>IF('ИИД (Отч.)'!G42="",0,'ИИД (Отч.)'!G42)</f>
        <v>151</v>
      </c>
      <c r="H42" s="74">
        <f>IF('ИИД (Отч.)'!H42="",0,'ИИД (Отч.)'!H42)</f>
        <v>141</v>
      </c>
      <c r="I42" s="74">
        <f>IF('ИИД (Отч.)'!I42="",0,'ИИД (Отч.)'!I42)</f>
        <v>105</v>
      </c>
      <c r="J42" s="74">
        <f>IF('ИИД (Отч.)'!J42="",0,'ИИД (Отч.)'!J42)</f>
        <v>30</v>
      </c>
      <c r="K42" s="74">
        <f>IF('ИИД (Отч.)'!K42="",0,'ИИД (Отч.)'!K42)</f>
        <v>87</v>
      </c>
    </row>
    <row r="43" spans="1:11">
      <c r="A43" s="91" t="s">
        <v>152</v>
      </c>
      <c r="B43" s="90" t="str">
        <f>'Методика оценки'!K177</f>
        <v>Количество помощников воспитателей в ДОО в отчётном году</v>
      </c>
      <c r="C43" s="95" t="s">
        <v>153</v>
      </c>
      <c r="D43" s="74">
        <f>IF('ИИД (Отч.)'!D43="",0,'ИИД (Отч.)'!D43)</f>
        <v>4</v>
      </c>
      <c r="E43" s="74">
        <f>IF('ИИД (Отч.)'!E43="",0,'ИИД (Отч.)'!E43)</f>
        <v>3</v>
      </c>
      <c r="F43" s="74">
        <f>IF('ИИД (Отч.)'!F43="",0,'ИИД (Отч.)'!F43)</f>
        <v>5</v>
      </c>
      <c r="G43" s="74">
        <f>IF('ИИД (Отч.)'!G43="",0,'ИИД (Отч.)'!G43)</f>
        <v>9</v>
      </c>
      <c r="H43" s="74">
        <f>IF('ИИД (Отч.)'!H43="",0,'ИИД (Отч.)'!H43)</f>
        <v>18</v>
      </c>
      <c r="I43" s="74">
        <f>IF('ИИД (Отч.)'!I43="",0,'ИИД (Отч.)'!I43)</f>
        <v>8</v>
      </c>
      <c r="J43" s="74">
        <f>IF('ИИД (Отч.)'!J43="",0,'ИИД (Отч.)'!J43)</f>
        <v>4</v>
      </c>
      <c r="K43" s="74">
        <f>IF('ИИД (Отч.)'!K43="",0,'ИИД (Отч.)'!K43)</f>
        <v>5</v>
      </c>
    </row>
    <row r="44" spans="1:11" ht="30">
      <c r="A44" s="91" t="s">
        <v>154</v>
      </c>
      <c r="B44" s="90" t="str">
        <f>'Методика оценки'!K181</f>
        <v>Количество помощников воспитателей ДОО, работающих в группах с воспитанниками в возрасте до 1 года, по состоянию на отчётный год</v>
      </c>
      <c r="C44" s="95" t="s">
        <v>155</v>
      </c>
      <c r="D44" s="74">
        <f>IF('ИИД (Отч.)'!D44="",0,'ИИД (Отч.)'!D44)</f>
        <v>0</v>
      </c>
      <c r="E44" s="74">
        <f>IF('ИИД (Отч.)'!E44="",0,'ИИД (Отч.)'!E44)</f>
        <v>0</v>
      </c>
      <c r="F44" s="74">
        <f>IF('ИИД (Отч.)'!F44="",0,'ИИД (Отч.)'!F44)</f>
        <v>0</v>
      </c>
      <c r="G44" s="74">
        <f>IF('ИИД (Отч.)'!G44="",0,'ИИД (Отч.)'!G44)</f>
        <v>0</v>
      </c>
      <c r="H44" s="74">
        <f>IF('ИИД (Отч.)'!H44="",0,'ИИД (Отч.)'!H44)</f>
        <v>0</v>
      </c>
      <c r="I44" s="74">
        <f>IF('ИИД (Отч.)'!I44="",0,'ИИД (Отч.)'!I44)</f>
        <v>0</v>
      </c>
      <c r="J44" s="74">
        <f>IF('ИИД (Отч.)'!J44="",0,'ИИД (Отч.)'!J44)</f>
        <v>0</v>
      </c>
      <c r="K44" s="74">
        <f>IF('ИИД (Отч.)'!K44="",0,'ИИД (Отч.)'!K44)</f>
        <v>0</v>
      </c>
    </row>
    <row r="45" spans="1:11" ht="30">
      <c r="A45" s="91" t="s">
        <v>156</v>
      </c>
      <c r="B45" s="90" t="str">
        <f>'Методика оценки'!K186</f>
        <v>Количество помощников воспитателей ДОО, работающих в группах с воспитанниками в возрасте от 1 года до 3 лет, по состоянию на отчётный год</v>
      </c>
      <c r="C45" s="95" t="s">
        <v>157</v>
      </c>
      <c r="D45" s="74">
        <f>IF('ИИД (Отч.)'!D45="",0,'ИИД (Отч.)'!D45)</f>
        <v>0</v>
      </c>
      <c r="E45" s="74">
        <f>IF('ИИД (Отч.)'!E45="",0,'ИИД (Отч.)'!E45)</f>
        <v>0</v>
      </c>
      <c r="F45" s="74">
        <f>IF('ИИД (Отч.)'!F45="",0,'ИИД (Отч.)'!F45)</f>
        <v>0</v>
      </c>
      <c r="G45" s="74">
        <f>IF('ИИД (Отч.)'!G45="",0,'ИИД (Отч.)'!G45)</f>
        <v>4</v>
      </c>
      <c r="H45" s="74">
        <f>IF('ИИД (Отч.)'!H45="",0,'ИИД (Отч.)'!H45)</f>
        <v>3</v>
      </c>
      <c r="I45" s="74">
        <f>IF('ИИД (Отч.)'!I45="",0,'ИИД (Отч.)'!I45)</f>
        <v>2</v>
      </c>
      <c r="J45" s="74">
        <f>IF('ИИД (Отч.)'!J45="",0,'ИИД (Отч.)'!J45)</f>
        <v>0</v>
      </c>
      <c r="K45" s="74">
        <f>IF('ИИД (Отч.)'!K45="",0,'ИИД (Отч.)'!K45)</f>
        <v>2</v>
      </c>
    </row>
    <row r="46" spans="1:11" ht="30">
      <c r="A46" s="91" t="s">
        <v>158</v>
      </c>
      <c r="B46" s="90" t="str">
        <f>'Методика оценки'!K191</f>
        <v>Количество помощников воспитателей ДОО, работающих в группах с воспитанниками в возрасте от 3 лет, по состоянию на отчётный год</v>
      </c>
      <c r="C46" s="95" t="s">
        <v>159</v>
      </c>
      <c r="D46" s="80">
        <f>IF('ИИД (Отч.)'!D46="",0,'ИИД (Отч.)'!D46)</f>
        <v>4</v>
      </c>
      <c r="E46" s="80">
        <f>IF('ИИД (Отч.)'!E46="",0,'ИИД (Отч.)'!E46)</f>
        <v>3</v>
      </c>
      <c r="F46" s="80">
        <f>IF('ИИД (Отч.)'!F46="",0,'ИИД (Отч.)'!F46)</f>
        <v>5</v>
      </c>
      <c r="G46" s="80">
        <f>IF('ИИД (Отч.)'!G46="",0,'ИИД (Отч.)'!G46)</f>
        <v>5</v>
      </c>
      <c r="H46" s="80">
        <f>IF('ИИД (Отч.)'!H46="",0,'ИИД (Отч.)'!H46)</f>
        <v>12</v>
      </c>
      <c r="I46" s="80">
        <f>IF('ИИД (Отч.)'!I46="",0,'ИИД (Отч.)'!I46)</f>
        <v>6</v>
      </c>
      <c r="J46" s="80">
        <f>IF('ИИД (Отч.)'!J46="",0,'ИИД (Отч.)'!J46)</f>
        <v>0</v>
      </c>
      <c r="K46" s="80">
        <f>IF('ИИД (Отч.)'!K46="",0,'ИИД (Отч.)'!K46)</f>
        <v>3</v>
      </c>
    </row>
    <row r="47" spans="1:11">
      <c r="A47" s="91" t="s">
        <v>160</v>
      </c>
      <c r="B47" s="90" t="str">
        <f>'Методика оценки'!K196</f>
        <v>Количество педагогов-психологов в ДОО в отчётном году</v>
      </c>
      <c r="C47" s="95" t="s">
        <v>161</v>
      </c>
      <c r="D47" s="80">
        <f>IF('ИИД (Отч.)'!D47="",0,'ИИД (Отч.)'!D47)</f>
        <v>1</v>
      </c>
      <c r="E47" s="80">
        <f>IF('ИИД (Отч.)'!E47="",0,'ИИД (Отч.)'!E47)</f>
        <v>1</v>
      </c>
      <c r="F47" s="80">
        <f>IF('ИИД (Отч.)'!F47="",0,'ИИД (Отч.)'!F47)</f>
        <v>1</v>
      </c>
      <c r="G47" s="80">
        <f>IF('ИИД (Отч.)'!G47="",0,'ИИД (Отч.)'!G47)</f>
        <v>1</v>
      </c>
      <c r="H47" s="80">
        <f>IF('ИИД (Отч.)'!H47="",0,'ИИД (Отч.)'!H47)</f>
        <v>2</v>
      </c>
      <c r="I47" s="80">
        <f>IF('ИИД (Отч.)'!I47="",0,'ИИД (Отч.)'!I47)</f>
        <v>1</v>
      </c>
      <c r="J47" s="80">
        <f>IF('ИИД (Отч.)'!J47="",0,'ИИД (Отч.)'!J47)</f>
        <v>1</v>
      </c>
      <c r="K47" s="80">
        <f>IF('ИИД (Отч.)'!K47="",0,'ИИД (Отч.)'!K47)</f>
        <v>1</v>
      </c>
    </row>
    <row r="48" spans="1:11">
      <c r="A48" s="91" t="s">
        <v>162</v>
      </c>
      <c r="B48" s="90" t="str">
        <f>'Методика оценки'!K206</f>
        <v>Наличие учителей-логопедов в ДОО в отчетном году</v>
      </c>
      <c r="C48" s="95" t="s">
        <v>163</v>
      </c>
      <c r="D48" s="83" t="str">
        <f>IF('ИИД (Отч.)'!D48="","нет",'ИИД (Отч.)'!D48)</f>
        <v>да</v>
      </c>
      <c r="E48" s="83" t="str">
        <f>IF('ИИД (Отч.)'!E48="","нет",'ИИД (Отч.)'!E48)</f>
        <v>нет</v>
      </c>
      <c r="F48" s="83" t="str">
        <f>IF('ИИД (Отч.)'!F48="","нет",'ИИД (Отч.)'!F48)</f>
        <v>нет</v>
      </c>
      <c r="G48" s="83" t="str">
        <f>IF('ИИД (Отч.)'!G48="","нет",'ИИД (Отч.)'!G48)</f>
        <v>да</v>
      </c>
      <c r="H48" s="83" t="str">
        <f>IF('ИИД (Отч.)'!H48="","нет",'ИИД (Отч.)'!H48)</f>
        <v>да</v>
      </c>
      <c r="I48" s="83" t="str">
        <f>IF('ИИД (Отч.)'!I48="","нет",'ИИД (Отч.)'!I48)</f>
        <v>нет</v>
      </c>
      <c r="J48" s="83" t="str">
        <f>IF('ИИД (Отч.)'!J48="","нет",'ИИД (Отч.)'!J48)</f>
        <v>нет</v>
      </c>
      <c r="K48" s="83" t="str">
        <f>IF('ИИД (Отч.)'!K48="","нет",'ИИД (Отч.)'!K48)</f>
        <v>нет</v>
      </c>
    </row>
    <row r="49" spans="1:11">
      <c r="A49" s="91" t="s">
        <v>177</v>
      </c>
      <c r="B49" s="90" t="str">
        <f>'Методика оценки'!K209</f>
        <v>Количество музыкальных руководителей в ДОО в отчетном году</v>
      </c>
      <c r="C49" s="95" t="s">
        <v>422</v>
      </c>
      <c r="D49" s="80">
        <f>IF('ИИД (Отч.)'!D49="",0,'ИИД (Отч.)'!D49)</f>
        <v>1</v>
      </c>
      <c r="E49" s="80">
        <f>IF('ИИД (Отч.)'!E49="",0,'ИИД (Отч.)'!E49)</f>
        <v>1</v>
      </c>
      <c r="F49" s="80">
        <f>IF('ИИД (Отч.)'!F49="",0,'ИИД (Отч.)'!F49)</f>
        <v>1</v>
      </c>
      <c r="G49" s="80">
        <f>IF('ИИД (Отч.)'!G49="",0,'ИИД (Отч.)'!G49)</f>
        <v>2</v>
      </c>
      <c r="H49" s="80">
        <f>IF('ИИД (Отч.)'!H49="",0,'ИИД (Отч.)'!H49)</f>
        <v>2</v>
      </c>
      <c r="I49" s="80">
        <f>IF('ИИД (Отч.)'!I49="",0,'ИИД (Отч.)'!I49)</f>
        <v>1</v>
      </c>
      <c r="J49" s="80">
        <f>IF('ИИД (Отч.)'!J49="",0,'ИИД (Отч.)'!J49)</f>
        <v>1</v>
      </c>
      <c r="K49" s="80">
        <f>IF('ИИД (Отч.)'!K49="",0,'ИИД (Отч.)'!K49)</f>
        <v>1</v>
      </c>
    </row>
    <row r="50" spans="1:11">
      <c r="A50" s="91" t="s">
        <v>178</v>
      </c>
      <c r="B50" s="90" t="str">
        <f>'Методика оценки'!K213</f>
        <v>Количество инструкторов по физической культуре в ДОО в отчетном году</v>
      </c>
      <c r="C50" s="95" t="s">
        <v>423</v>
      </c>
      <c r="D50" s="80">
        <f>IF('ИИД (Отч.)'!D50="",0,'ИИД (Отч.)'!D50)</f>
        <v>0</v>
      </c>
      <c r="E50" s="80">
        <f>IF('ИИД (Отч.)'!E50="",0,'ИИД (Отч.)'!E50)</f>
        <v>0</v>
      </c>
      <c r="F50" s="80">
        <f>IF('ИИД (Отч.)'!F50="",0,'ИИД (Отч.)'!F50)</f>
        <v>0</v>
      </c>
      <c r="G50" s="80">
        <f>IF('ИИД (Отч.)'!G50="",0,'ИИД (Отч.)'!G50)</f>
        <v>0</v>
      </c>
      <c r="H50" s="80">
        <f>IF('ИИД (Отч.)'!H50="",0,'ИИД (Отч.)'!H50)</f>
        <v>0</v>
      </c>
      <c r="I50" s="80">
        <f>IF('ИИД (Отч.)'!I50="",0,'ИИД (Отч.)'!I50)</f>
        <v>0</v>
      </c>
      <c r="J50" s="80">
        <f>IF('ИИД (Отч.)'!J50="",0,'ИИД (Отч.)'!J50)</f>
        <v>0</v>
      </c>
      <c r="K50" s="80">
        <f>IF('ИИД (Отч.)'!K50="",0,'ИИД (Отч.)'!K50)</f>
        <v>1</v>
      </c>
    </row>
    <row r="51" spans="1:11">
      <c r="A51" s="91" t="s">
        <v>179</v>
      </c>
      <c r="B51" s="90" t="str">
        <f>'Методика оценки'!K217</f>
        <v>Количество медицинских работников в ДОО в отчетном году</v>
      </c>
      <c r="C51" s="95" t="s">
        <v>424</v>
      </c>
      <c r="D51" s="80">
        <f>IF('ИИД (Отч.)'!D51="",0,'ИИД (Отч.)'!D51)</f>
        <v>1</v>
      </c>
      <c r="E51" s="80">
        <f>IF('ИИД (Отч.)'!E51="",0,'ИИД (Отч.)'!E51)</f>
        <v>1</v>
      </c>
      <c r="F51" s="80">
        <f>IF('ИИД (Отч.)'!F51="",0,'ИИД (Отч.)'!F51)</f>
        <v>1</v>
      </c>
      <c r="G51" s="80">
        <f>IF('ИИД (Отч.)'!G51="",0,'ИИД (Отч.)'!G51)</f>
        <v>1</v>
      </c>
      <c r="H51" s="80">
        <f>IF('ИИД (Отч.)'!H51="",0,'ИИД (Отч.)'!H51)</f>
        <v>3</v>
      </c>
      <c r="I51" s="80">
        <f>IF('ИИД (Отч.)'!I51="",0,'ИИД (Отч.)'!I51)</f>
        <v>1</v>
      </c>
      <c r="J51" s="80">
        <f>IF('ИИД (Отч.)'!J51="",0,'ИИД (Отч.)'!J51)</f>
        <v>1</v>
      </c>
      <c r="K51" s="80">
        <f>IF('ИИД (Отч.)'!K51="",0,'ИИД (Отч.)'!K51)</f>
        <v>1</v>
      </c>
    </row>
    <row r="52" spans="1:11" ht="30">
      <c r="A52" s="91" t="s">
        <v>180</v>
      </c>
      <c r="B52" s="90" t="str">
        <f>'Методика оценки'!K223</f>
        <v>Количество нештатных и аварийных ситуаций техногенного характера, возникших на территории ДОО (пожар, обрушение конструкций и т.п.)</v>
      </c>
      <c r="C52" s="95" t="s">
        <v>451</v>
      </c>
      <c r="D52" s="80">
        <f>IF('ИИД (Отч.)'!D52="",1000000000,'ИИД (Отч.)'!D52)</f>
        <v>0</v>
      </c>
      <c r="E52" s="80">
        <f>IF('ИИД (Отч.)'!E52="",1000000000,'ИИД (Отч.)'!E52)</f>
        <v>0</v>
      </c>
      <c r="F52" s="80">
        <f>IF('ИИД (Отч.)'!F52="",1000000000,'ИИД (Отч.)'!F52)</f>
        <v>0</v>
      </c>
      <c r="G52" s="80">
        <f>IF('ИИД (Отч.)'!G52="",1000000000,'ИИД (Отч.)'!G52)</f>
        <v>0</v>
      </c>
      <c r="H52" s="80">
        <f>IF('ИИД (Отч.)'!H52="",1000000000,'ИИД (Отч.)'!H52)</f>
        <v>0</v>
      </c>
      <c r="I52" s="80">
        <f>IF('ИИД (Отч.)'!I52="",1000000000,'ИИД (Отч.)'!I52)</f>
        <v>0</v>
      </c>
      <c r="J52" s="80">
        <f>IF('ИИД (Отч.)'!J52="",1000000000,'ИИД (Отч.)'!J52)</f>
        <v>0</v>
      </c>
      <c r="K52" s="80">
        <f>IF('ИИД (Отч.)'!K52="",1000000000,'ИИД (Отч.)'!K52)</f>
        <v>0</v>
      </c>
    </row>
    <row r="53" spans="1:11">
      <c r="A53" s="91" t="s">
        <v>181</v>
      </c>
      <c r="B53" s="90" t="str">
        <f>'Методика оценки'!K226</f>
        <v xml:space="preserve">Наличие системы водоснабжения </v>
      </c>
      <c r="C53" s="95" t="s">
        <v>452</v>
      </c>
      <c r="D53" s="80" t="str">
        <f>IF('ИИД (Отч.)'!D53="","нет",'ИИД (Отч.)'!D53)</f>
        <v>нет</v>
      </c>
      <c r="E53" s="80" t="str">
        <f>IF('ИИД (Отч.)'!E53="","нет",'ИИД (Отч.)'!E53)</f>
        <v>да</v>
      </c>
      <c r="F53" s="80" t="str">
        <f>IF('ИИД (Отч.)'!F53="","нет",'ИИД (Отч.)'!F53)</f>
        <v>да</v>
      </c>
      <c r="G53" s="80" t="str">
        <f>IF('ИИД (Отч.)'!G53="","нет",'ИИД (Отч.)'!G53)</f>
        <v>нет</v>
      </c>
      <c r="H53" s="80" t="str">
        <f>IF('ИИД (Отч.)'!H53="","нет",'ИИД (Отч.)'!H53)</f>
        <v>да</v>
      </c>
      <c r="I53" s="80" t="str">
        <f>IF('ИИД (Отч.)'!I53="","нет",'ИИД (Отч.)'!I53)</f>
        <v>да</v>
      </c>
      <c r="J53" s="80" t="str">
        <f>IF('ИИД (Отч.)'!J53="","нет",'ИИД (Отч.)'!J53)</f>
        <v xml:space="preserve">да </v>
      </c>
      <c r="K53" s="80" t="str">
        <f>IF('ИИД (Отч.)'!K53="","нет",'ИИД (Отч.)'!K53)</f>
        <v>да</v>
      </c>
    </row>
    <row r="54" spans="1:11">
      <c r="A54" s="91" t="s">
        <v>182</v>
      </c>
      <c r="B54" s="90" t="str">
        <f>'Методика оценки'!K229</f>
        <v>Наличие системы отопления</v>
      </c>
      <c r="C54" s="95" t="s">
        <v>453</v>
      </c>
      <c r="D54" s="80" t="str">
        <f>IF('ИИД (Отч.)'!D54="","нет",'ИИД (Отч.)'!D54)</f>
        <v>нет</v>
      </c>
      <c r="E54" s="80" t="str">
        <f>IF('ИИД (Отч.)'!E54="","нет",'ИИД (Отч.)'!E54)</f>
        <v>нет</v>
      </c>
      <c r="F54" s="80" t="str">
        <f>IF('ИИД (Отч.)'!F54="","нет",'ИИД (Отч.)'!F54)</f>
        <v>нет</v>
      </c>
      <c r="G54" s="80" t="str">
        <f>IF('ИИД (Отч.)'!G54="","нет",'ИИД (Отч.)'!G54)</f>
        <v>нет</v>
      </c>
      <c r="H54" s="80" t="str">
        <f>IF('ИИД (Отч.)'!H54="","нет",'ИИД (Отч.)'!H54)</f>
        <v>да</v>
      </c>
      <c r="I54" s="80" t="str">
        <f>IF('ИИД (Отч.)'!I54="","нет",'ИИД (Отч.)'!I54)</f>
        <v>нет</v>
      </c>
      <c r="J54" s="80" t="str">
        <f>IF('ИИД (Отч.)'!J54="","нет",'ИИД (Отч.)'!J54)</f>
        <v>нет</v>
      </c>
      <c r="K54" s="80" t="str">
        <f>IF('ИИД (Отч.)'!K54="","нет",'ИИД (Отч.)'!K54)</f>
        <v>да</v>
      </c>
    </row>
    <row r="55" spans="1:11">
      <c r="A55" s="91" t="s">
        <v>183</v>
      </c>
      <c r="B55" s="90" t="str">
        <f>'Методика оценки'!K232</f>
        <v>Наличие канализации</v>
      </c>
      <c r="C55" s="95" t="s">
        <v>454</v>
      </c>
      <c r="D55" s="80" t="str">
        <f>IF('ИИД (Отч.)'!D55="","нет",'ИИД (Отч.)'!D55)</f>
        <v>нет</v>
      </c>
      <c r="E55" s="80" t="str">
        <f>IF('ИИД (Отч.)'!E55="","нет",'ИИД (Отч.)'!E55)</f>
        <v>нет</v>
      </c>
      <c r="F55" s="80" t="str">
        <f>IF('ИИД (Отч.)'!F55="","нет",'ИИД (Отч.)'!F55)</f>
        <v>нет</v>
      </c>
      <c r="G55" s="80" t="str">
        <f>IF('ИИД (Отч.)'!G55="","нет",'ИИД (Отч.)'!G55)</f>
        <v>нет</v>
      </c>
      <c r="H55" s="80" t="str">
        <f>IF('ИИД (Отч.)'!H55="","нет",'ИИД (Отч.)'!H55)</f>
        <v>нет</v>
      </c>
      <c r="I55" s="80" t="str">
        <f>IF('ИИД (Отч.)'!I55="","нет",'ИИД (Отч.)'!I55)</f>
        <v>нет</v>
      </c>
      <c r="J55" s="80" t="str">
        <f>IF('ИИД (Отч.)'!J55="","нет",'ИИД (Отч.)'!J55)</f>
        <v>нет</v>
      </c>
      <c r="K55" s="80" t="str">
        <f>IF('ИИД (Отч.)'!K55="","нет",'ИИД (Отч.)'!K55)</f>
        <v>да</v>
      </c>
    </row>
    <row r="56" spans="1:11">
      <c r="A56" s="91" t="s">
        <v>184</v>
      </c>
      <c r="B56" s="90" t="str">
        <f>'Методика оценки'!K235</f>
        <v>Тип здания, в котором располагается ДОО</v>
      </c>
      <c r="C56" s="95" t="s">
        <v>455</v>
      </c>
      <c r="D56" s="80" t="str">
        <f>IF('ИИД (Отч.)'!D56="","арендованное",'ИИД (Отч.)'!D56)</f>
        <v>арендованное</v>
      </c>
      <c r="E56" s="80" t="str">
        <f>IF('ИИД (Отч.)'!E56="","арендованное",'ИИД (Отч.)'!E56)</f>
        <v>арендованное</v>
      </c>
      <c r="F56" s="80" t="str">
        <f>IF('ИИД (Отч.)'!F56="","арендованное",'ИИД (Отч.)'!F56)</f>
        <v>арендованное</v>
      </c>
      <c r="G56" s="80" t="str">
        <f>IF('ИИД (Отч.)'!G56="","арендованное",'ИИД (Отч.)'!G56)</f>
        <v>арендованное</v>
      </c>
      <c r="H56" s="80" t="str">
        <f>IF('ИИД (Отч.)'!H56="","арендованное",'ИИД (Отч.)'!H56)</f>
        <v>приспособленное</v>
      </c>
      <c r="I56" s="80" t="str">
        <f>IF('ИИД (Отч.)'!I56="","арендованное",'ИИД (Отч.)'!I56)</f>
        <v>арендованное</v>
      </c>
      <c r="J56" s="80" t="str">
        <f>IF('ИИД (Отч.)'!J56="","арендованное",'ИИД (Отч.)'!J56)</f>
        <v>арендованное</v>
      </c>
      <c r="K56" s="80" t="str">
        <f>IF('ИИД (Отч.)'!K56="","арендованное",'ИИД (Отч.)'!K56)</f>
        <v>типовое</v>
      </c>
    </row>
    <row r="57" spans="1:11">
      <c r="A57" s="91" t="s">
        <v>185</v>
      </c>
      <c r="B57" s="90" t="str">
        <f>'Методика оценки'!C239</f>
        <v>Является ли здание ДОО аварийным</v>
      </c>
      <c r="C57" s="95" t="s">
        <v>456</v>
      </c>
      <c r="D57" s="80" t="str">
        <f>IF('ИИД (Отч.)'!D57="","да",'ИИД (Отч.)'!D57)</f>
        <v>нет</v>
      </c>
      <c r="E57" s="80" t="str">
        <f>IF('ИИД (Отч.)'!E57="","да",'ИИД (Отч.)'!E57)</f>
        <v>нет</v>
      </c>
      <c r="F57" s="80" t="str">
        <f>IF('ИИД (Отч.)'!F57="","да",'ИИД (Отч.)'!F57)</f>
        <v>нет</v>
      </c>
      <c r="G57" s="80" t="str">
        <f>IF('ИИД (Отч.)'!G57="","да",'ИИД (Отч.)'!G57)</f>
        <v>нет</v>
      </c>
      <c r="H57" s="80" t="str">
        <f>IF('ИИД (Отч.)'!H57="","да",'ИИД (Отч.)'!H57)</f>
        <v>нет</v>
      </c>
      <c r="I57" s="80" t="str">
        <f>IF('ИИД (Отч.)'!I57="","да",'ИИД (Отч.)'!I57)</f>
        <v>нет</v>
      </c>
      <c r="J57" s="80" t="str">
        <f>IF('ИИД (Отч.)'!J57="","да",'ИИД (Отч.)'!J57)</f>
        <v>нет</v>
      </c>
      <c r="K57" s="80" t="str">
        <f>IF('ИИД (Отч.)'!K57="","да",'ИИД (Отч.)'!K57)</f>
        <v>нет</v>
      </c>
    </row>
    <row r="58" spans="1:11">
      <c r="A58" s="91" t="s">
        <v>186</v>
      </c>
      <c r="B58" s="90" t="str">
        <f>'Методика оценки'!K242</f>
        <v>Необходимость проведения в здании ДОО капитального ремонта</v>
      </c>
      <c r="C58" s="95" t="s">
        <v>457</v>
      </c>
      <c r="D58" s="80" t="str">
        <f>IF('ИИД (Отч.)'!D58="","да",'ИИД (Отч.)'!D58)</f>
        <v>нет</v>
      </c>
      <c r="E58" s="80" t="str">
        <f>IF('ИИД (Отч.)'!E58="","да",'ИИД (Отч.)'!E58)</f>
        <v>нет</v>
      </c>
      <c r="F58" s="80" t="str">
        <f>IF('ИИД (Отч.)'!F58="","да",'ИИД (Отч.)'!F58)</f>
        <v>нет</v>
      </c>
      <c r="G58" s="80" t="str">
        <f>IF('ИИД (Отч.)'!G58="","да",'ИИД (Отч.)'!G58)</f>
        <v>нет</v>
      </c>
      <c r="H58" s="80" t="str">
        <f>IF('ИИД (Отч.)'!H58="","да",'ИИД (Отч.)'!H58)</f>
        <v>да</v>
      </c>
      <c r="I58" s="80" t="str">
        <f>IF('ИИД (Отч.)'!I58="","да",'ИИД (Отч.)'!I58)</f>
        <v>да</v>
      </c>
      <c r="J58" s="80" t="str">
        <f>IF('ИИД (Отч.)'!J58="","да",'ИИД (Отч.)'!J58)</f>
        <v>нет</v>
      </c>
      <c r="K58" s="80" t="str">
        <f>IF('ИИД (Отч.)'!K58="","да",'ИИД (Отч.)'!K58)</f>
        <v>нет</v>
      </c>
    </row>
    <row r="59" spans="1:11">
      <c r="A59" s="91" t="s">
        <v>187</v>
      </c>
      <c r="B59" s="90" t="str">
        <f>'Методика оценки'!K245</f>
        <v xml:space="preserve"> Наличие тревожной кнопки или другой охранной сигнализации</v>
      </c>
      <c r="C59" s="95" t="s">
        <v>458</v>
      </c>
      <c r="D59" s="80" t="str">
        <f>IF('ИИД (Отч.)'!D59="","нет",'ИИД (Отч.)'!D59)</f>
        <v>да</v>
      </c>
      <c r="E59" s="80" t="str">
        <f>IF('ИИД (Отч.)'!E59="","нет",'ИИД (Отч.)'!E59)</f>
        <v>да</v>
      </c>
      <c r="F59" s="80" t="str">
        <f>IF('ИИД (Отч.)'!F59="","нет",'ИИД (Отч.)'!F59)</f>
        <v>да</v>
      </c>
      <c r="G59" s="80" t="str">
        <f>IF('ИИД (Отч.)'!G59="","нет",'ИИД (Отч.)'!G59)</f>
        <v>да</v>
      </c>
      <c r="H59" s="80" t="str">
        <f>IF('ИИД (Отч.)'!H59="","нет",'ИИД (Отч.)'!H59)</f>
        <v>да</v>
      </c>
      <c r="I59" s="80" t="str">
        <f>IF('ИИД (Отч.)'!I59="","нет",'ИИД (Отч.)'!I59)</f>
        <v>да</v>
      </c>
      <c r="J59" s="80" t="str">
        <f>IF('ИИД (Отч.)'!J59="","нет",'ИИД (Отч.)'!J59)</f>
        <v xml:space="preserve">да </v>
      </c>
      <c r="K59" s="80" t="str">
        <f>IF('ИИД (Отч.)'!K59="","нет",'ИИД (Отч.)'!K59)</f>
        <v>да</v>
      </c>
    </row>
    <row r="60" spans="1:11">
      <c r="A60" s="91" t="s">
        <v>188</v>
      </c>
      <c r="B60" s="90" t="str">
        <f>'Методика оценки'!K248</f>
        <v>Наличие работающей пожарной сигнализации</v>
      </c>
      <c r="C60" s="95" t="s">
        <v>459</v>
      </c>
      <c r="D60" s="80" t="str">
        <f>IF('ИИД (Отч.)'!D60="","нет",'ИИД (Отч.)'!D60)</f>
        <v>да</v>
      </c>
      <c r="E60" s="80" t="str">
        <f>IF('ИИД (Отч.)'!E60="","нет",'ИИД (Отч.)'!E60)</f>
        <v>да</v>
      </c>
      <c r="F60" s="80" t="str">
        <f>IF('ИИД (Отч.)'!F60="","нет",'ИИД (Отч.)'!F60)</f>
        <v>да</v>
      </c>
      <c r="G60" s="80" t="str">
        <f>IF('ИИД (Отч.)'!G60="","нет",'ИИД (Отч.)'!G60)</f>
        <v>да</v>
      </c>
      <c r="H60" s="80" t="str">
        <f>IF('ИИД (Отч.)'!H60="","нет",'ИИД (Отч.)'!H60)</f>
        <v>да</v>
      </c>
      <c r="I60" s="80" t="str">
        <f>IF('ИИД (Отч.)'!I60="","нет",'ИИД (Отч.)'!I60)</f>
        <v>да</v>
      </c>
      <c r="J60" s="80" t="str">
        <f>IF('ИИД (Отч.)'!J60="","нет",'ИИД (Отч.)'!J60)</f>
        <v xml:space="preserve">да </v>
      </c>
      <c r="K60" s="80" t="str">
        <f>IF('ИИД (Отч.)'!K60="","нет",'ИИД (Отч.)'!K60)</f>
        <v>да</v>
      </c>
    </row>
    <row r="61" spans="1:11">
      <c r="A61" s="91" t="s">
        <v>189</v>
      </c>
      <c r="B61" s="90" t="str">
        <f>'Методика оценки'!K251</f>
        <v>Наличие противопожарного оборудования</v>
      </c>
      <c r="C61" s="95" t="s">
        <v>460</v>
      </c>
      <c r="D61" s="80" t="str">
        <f>IF('ИИД (Отч.)'!D61="","нет",'ИИД (Отч.)'!D61)</f>
        <v>да</v>
      </c>
      <c r="E61" s="80" t="str">
        <f>IF('ИИД (Отч.)'!E61="","нет",'ИИД (Отч.)'!E61)</f>
        <v>да</v>
      </c>
      <c r="F61" s="80" t="str">
        <f>IF('ИИД (Отч.)'!F61="","нет",'ИИД (Отч.)'!F61)</f>
        <v>да</v>
      </c>
      <c r="G61" s="80" t="str">
        <f>IF('ИИД (Отч.)'!G61="","нет",'ИИД (Отч.)'!G61)</f>
        <v>да</v>
      </c>
      <c r="H61" s="80" t="str">
        <f>IF('ИИД (Отч.)'!H61="","нет",'ИИД (Отч.)'!H61)</f>
        <v>да</v>
      </c>
      <c r="I61" s="80" t="str">
        <f>IF('ИИД (Отч.)'!I61="","нет",'ИИД (Отч.)'!I61)</f>
        <v>да</v>
      </c>
      <c r="J61" s="80" t="str">
        <f>IF('ИИД (Отч.)'!J61="","нет",'ИИД (Отч.)'!J61)</f>
        <v xml:space="preserve">да </v>
      </c>
      <c r="K61" s="80" t="str">
        <f>IF('ИИД (Отч.)'!K61="","нет",'ИИД (Отч.)'!K61)</f>
        <v>да</v>
      </c>
    </row>
    <row r="62" spans="1:11">
      <c r="A62" s="91" t="s">
        <v>190</v>
      </c>
      <c r="B62" s="90" t="str">
        <f>'Методика оценки'!K254</f>
        <v>Наличие системы видеонаблюдения</v>
      </c>
      <c r="C62" s="95" t="s">
        <v>461</v>
      </c>
      <c r="D62" s="80" t="str">
        <f>IF('ИИД (Отч.)'!D62="","нет",'ИИД (Отч.)'!D62)</f>
        <v>да</v>
      </c>
      <c r="E62" s="80" t="str">
        <f>IF('ИИД (Отч.)'!E62="","нет",'ИИД (Отч.)'!E62)</f>
        <v>да</v>
      </c>
      <c r="F62" s="80" t="str">
        <f>IF('ИИД (Отч.)'!F62="","нет",'ИИД (Отч.)'!F62)</f>
        <v>да</v>
      </c>
      <c r="G62" s="80" t="str">
        <f>IF('ИИД (Отч.)'!G62="","нет",'ИИД (Отч.)'!G62)</f>
        <v>да</v>
      </c>
      <c r="H62" s="80" t="str">
        <f>IF('ИИД (Отч.)'!H62="","нет",'ИИД (Отч.)'!H62)</f>
        <v>да</v>
      </c>
      <c r="I62" s="80" t="str">
        <f>IF('ИИД (Отч.)'!I62="","нет",'ИИД (Отч.)'!I62)</f>
        <v>да</v>
      </c>
      <c r="J62" s="80" t="str">
        <f>IF('ИИД (Отч.)'!J62="","нет",'ИИД (Отч.)'!J62)</f>
        <v xml:space="preserve">да </v>
      </c>
      <c r="K62" s="80" t="str">
        <f>IF('ИИД (Отч.)'!K62="","нет",'ИИД (Отч.)'!K62)</f>
        <v>да</v>
      </c>
    </row>
    <row r="63" spans="1:11">
      <c r="A63" s="91" t="s">
        <v>191</v>
      </c>
      <c r="B63" s="90" t="str">
        <f>'Методика оценки'!K257</f>
        <v>Количество персональных компьютеров, доступных для использования детьми</v>
      </c>
      <c r="C63" s="95" t="s">
        <v>462</v>
      </c>
      <c r="D63" s="80">
        <f>IF('ИИД (Отч.)'!D63&lt;&gt;0,'ИИД (Отч.)'!D63,IF('ИИД (Отч.)'!D63=0,'ИИД (Отч.)'!D63,0))</f>
        <v>1</v>
      </c>
      <c r="E63" s="80">
        <f>IF('ИИД (Отч.)'!E63&lt;&gt;0,'ИИД (Отч.)'!E63,IF('ИИД (Отч.)'!E63=0,'ИИД (Отч.)'!E63,0))</f>
        <v>1</v>
      </c>
      <c r="F63" s="80">
        <f>IF('ИИД (Отч.)'!F63&lt;&gt;0,'ИИД (Отч.)'!F63,IF('ИИД (Отч.)'!F63=0,'ИИД (Отч.)'!F63,0))</f>
        <v>2</v>
      </c>
      <c r="G63" s="80">
        <f>IF('ИИД (Отч.)'!G63&lt;&gt;0,'ИИД (Отч.)'!G63,IF('ИИД (Отч.)'!G63=0,'ИИД (Отч.)'!G63,0))</f>
        <v>2</v>
      </c>
      <c r="H63" s="80">
        <f>IF('ИИД (Отч.)'!H63&lt;&gt;0,'ИИД (Отч.)'!H63,IF('ИИД (Отч.)'!H63=0,'ИИД (Отч.)'!H63,0))</f>
        <v>0</v>
      </c>
      <c r="I63" s="80">
        <f>IF('ИИД (Отч.)'!I63&lt;&gt;0,'ИИД (Отч.)'!I63,IF('ИИД (Отч.)'!I63=0,'ИИД (Отч.)'!I63,0))</f>
        <v>2</v>
      </c>
      <c r="J63" s="80">
        <f>IF('ИИД (Отч.)'!J63&lt;&gt;0,'ИИД (Отч.)'!J63,IF('ИИД (Отч.)'!J63=0,'ИИД (Отч.)'!J63,0))</f>
        <v>2</v>
      </c>
      <c r="K63" s="80">
        <f>IF('ИИД (Отч.)'!K63&lt;&gt;0,'ИИД (Отч.)'!K63,IF('ИИД (Отч.)'!K63=0,'ИИД (Отч.)'!K63,0))</f>
        <v>0</v>
      </c>
    </row>
    <row r="64" spans="1:11">
      <c r="A64" s="91" t="s">
        <v>192</v>
      </c>
      <c r="B64" s="90" t="str">
        <f>'Методика оценки'!K261</f>
        <v>Наличие периметрального ограждения территории ДОО, освещение территории</v>
      </c>
      <c r="C64" s="95" t="s">
        <v>463</v>
      </c>
      <c r="D64" s="80" t="str">
        <f>IF('ИИД (Отч.)'!D64="","нет",'ИИД (Отч.)'!D64)</f>
        <v>да</v>
      </c>
      <c r="E64" s="80" t="str">
        <f>IF('ИИД (Отч.)'!E64="","нет",'ИИД (Отч.)'!E64)</f>
        <v>да</v>
      </c>
      <c r="F64" s="80" t="str">
        <f>IF('ИИД (Отч.)'!F64="","нет",'ИИД (Отч.)'!F64)</f>
        <v>да</v>
      </c>
      <c r="G64" s="80" t="str">
        <f>IF('ИИД (Отч.)'!G64="","нет",'ИИД (Отч.)'!G64)</f>
        <v>да</v>
      </c>
      <c r="H64" s="80" t="str">
        <f>IF('ИИД (Отч.)'!H64="","нет",'ИИД (Отч.)'!H64)</f>
        <v>нет</v>
      </c>
      <c r="I64" s="80" t="str">
        <f>IF('ИИД (Отч.)'!I64="","нет",'ИИД (Отч.)'!I64)</f>
        <v>да</v>
      </c>
      <c r="J64" s="80" t="str">
        <f>IF('ИИД (Отч.)'!J64="","нет",'ИИД (Отч.)'!J64)</f>
        <v xml:space="preserve">да </v>
      </c>
      <c r="K64" s="80" t="str">
        <f>IF('ИИД (Отч.)'!K64="","нет",'ИИД (Отч.)'!K64)</f>
        <v>да</v>
      </c>
    </row>
    <row r="65" spans="1:11">
      <c r="A65" s="91" t="s">
        <v>193</v>
      </c>
      <c r="B65" s="90" t="str">
        <f>'Методика оценки'!K264</f>
        <v>Наличие прогулочной площадки</v>
      </c>
      <c r="C65" s="95" t="s">
        <v>464</v>
      </c>
      <c r="D65" s="80" t="str">
        <f>IF('ИИД (Отч.)'!D65="","нет",'ИИД (Отч.)'!D65)</f>
        <v>да</v>
      </c>
      <c r="E65" s="80" t="str">
        <f>IF('ИИД (Отч.)'!E65="","нет",'ИИД (Отч.)'!E65)</f>
        <v>да</v>
      </c>
      <c r="F65" s="80" t="str">
        <f>IF('ИИД (Отч.)'!F65="","нет",'ИИД (Отч.)'!F65)</f>
        <v>да</v>
      </c>
      <c r="G65" s="80" t="str">
        <f>IF('ИИД (Отч.)'!G65="","нет",'ИИД (Отч.)'!G65)</f>
        <v>да</v>
      </c>
      <c r="H65" s="80" t="str">
        <f>IF('ИИД (Отч.)'!H65="","нет",'ИИД (Отч.)'!H65)</f>
        <v>да</v>
      </c>
      <c r="I65" s="80" t="str">
        <f>IF('ИИД (Отч.)'!I65="","нет",'ИИД (Отч.)'!I65)</f>
        <v>да</v>
      </c>
      <c r="J65" s="80" t="str">
        <f>IF('ИИД (Отч.)'!J65="","нет",'ИИД (Отч.)'!J65)</f>
        <v xml:space="preserve">да </v>
      </c>
      <c r="K65" s="80" t="str">
        <f>IF('ИИД (Отч.)'!K65="","нет",'ИИД (Отч.)'!K65)</f>
        <v>да</v>
      </c>
    </row>
    <row r="66" spans="1:11">
      <c r="A66" s="91" t="s">
        <v>194</v>
      </c>
      <c r="B66" s="90" t="str">
        <f>'Методика оценки'!K267</f>
        <v>Площадь групповых (игровых) комнат</v>
      </c>
      <c r="C66" s="95" t="s">
        <v>465</v>
      </c>
      <c r="D66" s="80">
        <f>IF('ИИД (Отч.)'!D66="",0,'ИИД (Отч.)'!D66)</f>
        <v>26</v>
      </c>
      <c r="E66" s="80">
        <f>IF('ИИД (Отч.)'!E66="",0,'ИИД (Отч.)'!E66)</f>
        <v>36</v>
      </c>
      <c r="F66" s="80">
        <f>IF('ИИД (Отч.)'!F66="",0,'ИИД (Отч.)'!F66)</f>
        <v>52</v>
      </c>
      <c r="G66" s="80">
        <f>IF('ИИД (Отч.)'!G66="",0,'ИИД (Отч.)'!G66)</f>
        <v>25</v>
      </c>
      <c r="H66" s="80">
        <f>IF('ИИД (Отч.)'!H66="",0,'ИИД (Отч.)'!H66)</f>
        <v>185</v>
      </c>
      <c r="I66" s="80">
        <f>IF('ИИД (Отч.)'!I66="",0,'ИИД (Отч.)'!I66)</f>
        <v>80</v>
      </c>
      <c r="J66" s="80">
        <f>IF('ИИД (Отч.)'!J66="",0,'ИИД (Отч.)'!J66)</f>
        <v>0</v>
      </c>
      <c r="K66" s="80">
        <f>IF('ИИД (Отч.)'!K66="",0,'ИИД (Отч.)'!K66)</f>
        <v>168</v>
      </c>
    </row>
    <row r="67" spans="1:11" ht="45">
      <c r="A67" s="90">
        <v>65</v>
      </c>
      <c r="B67" s="90" t="str">
        <f>'Методика оценки'!K271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v>
      </c>
      <c r="C67" s="95" t="s">
        <v>466</v>
      </c>
      <c r="D67" s="80">
        <f>IF('ИИД (Отч.)'!D67="",0,'ИИД (Отч.)'!D67)</f>
        <v>0</v>
      </c>
      <c r="E67" s="80">
        <f>IF('ИИД (Отч.)'!E67="",0,'ИИД (Отч.)'!E67)</f>
        <v>0</v>
      </c>
      <c r="F67" s="80">
        <f>IF('ИИД (Отч.)'!F67="",0,'ИИД (Отч.)'!F67)</f>
        <v>0</v>
      </c>
      <c r="G67" s="80">
        <f>IF('ИИД (Отч.)'!G67="",0,'ИИД (Отч.)'!G67)</f>
        <v>0</v>
      </c>
      <c r="H67" s="80">
        <f>IF('ИИД (Отч.)'!H67="",0,'ИИД (Отч.)'!H67)</f>
        <v>0</v>
      </c>
      <c r="I67" s="80">
        <f>IF('ИИД (Отч.)'!I67="",0,'ИИД (Отч.)'!I67)</f>
        <v>0</v>
      </c>
      <c r="J67" s="80">
        <f>IF('ИИД (Отч.)'!J67="",0,'ИИД (Отч.)'!J67)</f>
        <v>1</v>
      </c>
      <c r="K67" s="80">
        <f>IF('ИИД (Отч.)'!K67="",0,'ИИД (Отч.)'!K67)</f>
        <v>0</v>
      </c>
    </row>
    <row r="68" spans="1:11">
      <c r="A68" s="91" t="s">
        <v>195</v>
      </c>
      <c r="B68" s="90" t="str">
        <f>'Методика оценки'!K274</f>
        <v>Наличие оборудованного физкультурного зала</v>
      </c>
      <c r="C68" s="95" t="s">
        <v>467</v>
      </c>
      <c r="D68" s="80" t="str">
        <f>IF('ИИД (Отч.)'!D68="","нет",'ИИД (Отч.)'!D68)</f>
        <v>нет</v>
      </c>
      <c r="E68" s="80" t="str">
        <f>IF('ИИД (Отч.)'!E68="","нет",'ИИД (Отч.)'!E68)</f>
        <v>нет</v>
      </c>
      <c r="F68" s="80" t="str">
        <f>IF('ИИД (Отч.)'!F68="","нет",'ИИД (Отч.)'!F68)</f>
        <v>нет</v>
      </c>
      <c r="G68" s="80" t="str">
        <f>IF('ИИД (Отч.)'!G68="","нет",'ИИД (Отч.)'!G68)</f>
        <v>нет</v>
      </c>
      <c r="H68" s="80" t="str">
        <f>IF('ИИД (Отч.)'!H68="","нет",'ИИД (Отч.)'!H68)</f>
        <v>нет</v>
      </c>
      <c r="I68" s="80" t="str">
        <f>IF('ИИД (Отч.)'!I68="","нет",'ИИД (Отч.)'!I68)</f>
        <v>нет</v>
      </c>
      <c r="J68" s="80" t="str">
        <f>IF('ИИД (Отч.)'!J68="","нет",'ИИД (Отч.)'!J68)</f>
        <v>нет</v>
      </c>
      <c r="K68" s="80" t="str">
        <f>IF('ИИД (Отч.)'!K68="","нет",'ИИД (Отч.)'!K68)</f>
        <v>нет</v>
      </c>
    </row>
    <row r="69" spans="1:11">
      <c r="A69" s="91" t="s">
        <v>196</v>
      </c>
      <c r="B69" s="90" t="str">
        <f>'Методика оценки'!K277</f>
        <v>Наличие оборудованного музыкального зала</v>
      </c>
      <c r="C69" s="95" t="s">
        <v>468</v>
      </c>
      <c r="D69" s="80" t="str">
        <f>IF('ИИД (Отч.)'!D69="","нет",'ИИД (Отч.)'!D69)</f>
        <v>нет</v>
      </c>
      <c r="E69" s="80" t="str">
        <f>IF('ИИД (Отч.)'!E69="","нет",'ИИД (Отч.)'!E69)</f>
        <v>нет</v>
      </c>
      <c r="F69" s="80" t="str">
        <f>IF('ИИД (Отч.)'!F69="","нет",'ИИД (Отч.)'!F69)</f>
        <v>нет</v>
      </c>
      <c r="G69" s="80" t="str">
        <f>IF('ИИД (Отч.)'!G69="","нет",'ИИД (Отч.)'!G69)</f>
        <v>нет</v>
      </c>
      <c r="H69" s="80" t="str">
        <f>IF('ИИД (Отч.)'!H69="","нет",'ИИД (Отч.)'!H69)</f>
        <v>нет</v>
      </c>
      <c r="I69" s="80" t="str">
        <f>IF('ИИД (Отч.)'!I69="","нет",'ИИД (Отч.)'!I69)</f>
        <v>нет</v>
      </c>
      <c r="J69" s="80" t="str">
        <f>IF('ИИД (Отч.)'!J69="","нет",'ИИД (Отч.)'!J69)</f>
        <v>нет</v>
      </c>
      <c r="K69" s="80" t="str">
        <f>IF('ИИД (Отч.)'!K69="","нет",'ИИД (Отч.)'!K69)</f>
        <v>нет</v>
      </c>
    </row>
    <row r="70" spans="1:11">
      <c r="A70" s="91" t="s">
        <v>197</v>
      </c>
      <c r="B70" s="90" t="str">
        <f>'Методика оценки'!K280</f>
        <v>Наличие оборудованного крытого бассейна</v>
      </c>
      <c r="C70" s="95" t="s">
        <v>469</v>
      </c>
      <c r="D70" s="80" t="str">
        <f>IF('ИИД (Отч.)'!D70="","нет",'ИИД (Отч.)'!D70)</f>
        <v>нет</v>
      </c>
      <c r="E70" s="80" t="str">
        <f>IF('ИИД (Отч.)'!E70="","нет",'ИИД (Отч.)'!E70)</f>
        <v>нет</v>
      </c>
      <c r="F70" s="80" t="str">
        <f>IF('ИИД (Отч.)'!F70="","нет",'ИИД (Отч.)'!F70)</f>
        <v>нет</v>
      </c>
      <c r="G70" s="80" t="str">
        <f>IF('ИИД (Отч.)'!G70="","нет",'ИИД (Отч.)'!G70)</f>
        <v>нет</v>
      </c>
      <c r="H70" s="80" t="str">
        <f>IF('ИИД (Отч.)'!H70="","нет",'ИИД (Отч.)'!H70)</f>
        <v>нет</v>
      </c>
      <c r="I70" s="80" t="str">
        <f>IF('ИИД (Отч.)'!I70="","нет",'ИИД (Отч.)'!I70)</f>
        <v>нет</v>
      </c>
      <c r="J70" s="80" t="str">
        <f>IF('ИИД (Отч.)'!J70="","нет",'ИИД (Отч.)'!J70)</f>
        <v>нет</v>
      </c>
      <c r="K70" s="80" t="str">
        <f>IF('ИИД (Отч.)'!K70="","нет",'ИИД (Отч.)'!K70)</f>
        <v>нет</v>
      </c>
    </row>
    <row r="71" spans="1:11">
      <c r="A71" s="91" t="s">
        <v>198</v>
      </c>
      <c r="B71" s="90" t="str">
        <f>'Методика оценки'!K283</f>
        <v>Количество детей, пользующихся услугами бассейна в отчётном году</v>
      </c>
      <c r="C71" s="95" t="s">
        <v>470</v>
      </c>
      <c r="D71" s="80">
        <f>IF('ИИД (Отч.)'!D71="",0,'ИИД (Отч.)'!D71)</f>
        <v>0</v>
      </c>
      <c r="E71" s="80">
        <f>IF('ИИД (Отч.)'!E71="",0,'ИИД (Отч.)'!E71)</f>
        <v>0</v>
      </c>
      <c r="F71" s="80">
        <f>IF('ИИД (Отч.)'!F71="",0,'ИИД (Отч.)'!F71)</f>
        <v>0</v>
      </c>
      <c r="G71" s="80">
        <f>IF('ИИД (Отч.)'!G71="",0,'ИИД (Отч.)'!G71)</f>
        <v>0</v>
      </c>
      <c r="H71" s="80">
        <f>IF('ИИД (Отч.)'!H71="",0,'ИИД (Отч.)'!H71)</f>
        <v>0</v>
      </c>
      <c r="I71" s="80">
        <f>IF('ИИД (Отч.)'!I71="",0,'ИИД (Отч.)'!I71)</f>
        <v>0</v>
      </c>
      <c r="J71" s="80">
        <f>IF('ИИД (Отч.)'!J71="",0,'ИИД (Отч.)'!J71)</f>
        <v>0</v>
      </c>
      <c r="K71" s="80">
        <f>IF('ИИД (Отч.)'!K71="",0,'ИИД (Отч.)'!K71)</f>
        <v>0</v>
      </c>
    </row>
    <row r="72" spans="1:11">
      <c r="A72" s="91" t="s">
        <v>199</v>
      </c>
      <c r="B72" s="90" t="str">
        <f>'Методика оценки'!K288</f>
        <v>Наличие оборудованного медицинского кабинета</v>
      </c>
      <c r="C72" s="95" t="s">
        <v>471</v>
      </c>
      <c r="D72" s="80" t="str">
        <f>IF('ИИД (Отч.)'!D72="","нет",'ИИД (Отч.)'!D72)</f>
        <v>да</v>
      </c>
      <c r="E72" s="80" t="str">
        <f>IF('ИИД (Отч.)'!E72="","нет",'ИИД (Отч.)'!E72)</f>
        <v>да</v>
      </c>
      <c r="F72" s="80" t="str">
        <f>IF('ИИД (Отч.)'!F72="","нет",'ИИД (Отч.)'!F72)</f>
        <v>да</v>
      </c>
      <c r="G72" s="80" t="str">
        <f>IF('ИИД (Отч.)'!G72="","нет",'ИИД (Отч.)'!G72)</f>
        <v>да</v>
      </c>
      <c r="H72" s="80" t="str">
        <f>IF('ИИД (Отч.)'!H72="","нет",'ИИД (Отч.)'!H72)</f>
        <v>да</v>
      </c>
      <c r="I72" s="80" t="str">
        <f>IF('ИИД (Отч.)'!I72="","нет",'ИИД (Отч.)'!I72)</f>
        <v>да</v>
      </c>
      <c r="J72" s="80" t="str">
        <f>IF('ИИД (Отч.)'!J72="","нет",'ИИД (Отч.)'!J72)</f>
        <v>нет</v>
      </c>
      <c r="K72" s="80" t="str">
        <f>IF('ИИД (Отч.)'!K72="","нет",'ИИД (Отч.)'!K72)</f>
        <v>да</v>
      </c>
    </row>
    <row r="73" spans="1:11">
      <c r="A73" s="91" t="s">
        <v>200</v>
      </c>
      <c r="B73" s="90" t="str">
        <f>'Методика оценки'!K291</f>
        <v>Наличие оборудованного процедурного кабинета</v>
      </c>
      <c r="C73" s="95" t="s">
        <v>472</v>
      </c>
      <c r="D73" s="80" t="str">
        <f>IF('ИИД (Отч.)'!D73="","нет",'ИИД (Отч.)'!D73)</f>
        <v>нет</v>
      </c>
      <c r="E73" s="80" t="str">
        <f>IF('ИИД (Отч.)'!E73="","нет",'ИИД (Отч.)'!E73)</f>
        <v>нет</v>
      </c>
      <c r="F73" s="80" t="str">
        <f>IF('ИИД (Отч.)'!F73="","нет",'ИИД (Отч.)'!F73)</f>
        <v>нет</v>
      </c>
      <c r="G73" s="80" t="str">
        <f>IF('ИИД (Отч.)'!G73="","нет",'ИИД (Отч.)'!G73)</f>
        <v>нет</v>
      </c>
      <c r="H73" s="80" t="str">
        <f>IF('ИИД (Отч.)'!H73="","нет",'ИИД (Отч.)'!H73)</f>
        <v>нет</v>
      </c>
      <c r="I73" s="80" t="str">
        <f>IF('ИИД (Отч.)'!I73="","нет",'ИИД (Отч.)'!I73)</f>
        <v>нет</v>
      </c>
      <c r="J73" s="80" t="str">
        <f>IF('ИИД (Отч.)'!J73="","нет",'ИИД (Отч.)'!J73)</f>
        <v>нет</v>
      </c>
      <c r="K73" s="80" t="str">
        <f>IF('ИИД (Отч.)'!K73="","нет",'ИИД (Отч.)'!K73)</f>
        <v>да</v>
      </c>
    </row>
    <row r="74" spans="1:11">
      <c r="A74" s="91" t="s">
        <v>201</v>
      </c>
      <c r="B74" s="90" t="str">
        <f>'Методика оценки'!K294</f>
        <v>Наличие оборудованного изолятора</v>
      </c>
      <c r="C74" s="95" t="s">
        <v>473</v>
      </c>
      <c r="D74" s="80" t="str">
        <f>IF('ИИД (Отч.)'!D74="","нет",'ИИД (Отч.)'!D74)</f>
        <v>нет</v>
      </c>
      <c r="E74" s="80" t="str">
        <f>IF('ИИД (Отч.)'!E74="","нет",'ИИД (Отч.)'!E74)</f>
        <v>нет</v>
      </c>
      <c r="F74" s="80" t="str">
        <f>IF('ИИД (Отч.)'!F74="","нет",'ИИД (Отч.)'!F74)</f>
        <v>нет</v>
      </c>
      <c r="G74" s="80" t="str">
        <f>IF('ИИД (Отч.)'!G74="","нет",'ИИД (Отч.)'!G74)</f>
        <v>нет</v>
      </c>
      <c r="H74" s="80" t="str">
        <f>IF('ИИД (Отч.)'!H74="","нет",'ИИД (Отч.)'!H74)</f>
        <v>нет</v>
      </c>
      <c r="I74" s="80" t="str">
        <f>IF('ИИД (Отч.)'!I74="","нет",'ИИД (Отч.)'!I74)</f>
        <v>нет</v>
      </c>
      <c r="J74" s="80" t="str">
        <f>IF('ИИД (Отч.)'!J74="","нет",'ИИД (Отч.)'!J74)</f>
        <v>нет</v>
      </c>
      <c r="K74" s="80" t="str">
        <f>IF('ИИД (Отч.)'!K74="","нет",'ИИД (Отч.)'!K74)</f>
        <v>да</v>
      </c>
    </row>
    <row r="75" spans="1:11">
      <c r="A75" s="91" t="s">
        <v>202</v>
      </c>
      <c r="B75" s="90" t="str">
        <f>'Методика оценки'!K297</f>
        <v>Наличие специального оборудованного кабинета педагога-психолога</v>
      </c>
      <c r="C75" s="95" t="s">
        <v>474</v>
      </c>
      <c r="D75" s="80" t="str">
        <f>IF('ИИД (Отч.)'!D75="","нет",'ИИД (Отч.)'!D75)</f>
        <v>нет</v>
      </c>
      <c r="E75" s="80" t="str">
        <f>IF('ИИД (Отч.)'!E75="","нет",'ИИД (Отч.)'!E75)</f>
        <v>нет</v>
      </c>
      <c r="F75" s="80" t="str">
        <f>IF('ИИД (Отч.)'!F75="","нет",'ИИД (Отч.)'!F75)</f>
        <v>нет</v>
      </c>
      <c r="G75" s="80" t="str">
        <f>IF('ИИД (Отч.)'!G75="","нет",'ИИД (Отч.)'!G75)</f>
        <v>нет</v>
      </c>
      <c r="H75" s="80" t="str">
        <f>IF('ИИД (Отч.)'!H75="","нет",'ИИД (Отч.)'!H75)</f>
        <v>нет</v>
      </c>
      <c r="I75" s="80" t="str">
        <f>IF('ИИД (Отч.)'!I75="","нет",'ИИД (Отч.)'!I75)</f>
        <v>нет</v>
      </c>
      <c r="J75" s="80" t="str">
        <f>IF('ИИД (Отч.)'!J75="","нет",'ИИД (Отч.)'!J75)</f>
        <v>нет</v>
      </c>
      <c r="K75" s="80" t="str">
        <f>IF('ИИД (Отч.)'!K75="","нет",'ИИД (Отч.)'!K75)</f>
        <v>нет</v>
      </c>
    </row>
    <row r="76" spans="1:11">
      <c r="A76" s="91" t="s">
        <v>203</v>
      </c>
      <c r="B76" s="90" t="str">
        <f>'Методика оценки'!K300</f>
        <v>Наличие специального оборудованного кабинета учителя-логопеда</v>
      </c>
      <c r="C76" s="95" t="s">
        <v>475</v>
      </c>
      <c r="D76" s="80" t="str">
        <f>IF('ИИД (Отч.)'!D76="","нет",'ИИД (Отч.)'!D76)</f>
        <v>нет</v>
      </c>
      <c r="E76" s="80" t="str">
        <f>IF('ИИД (Отч.)'!E76="","нет",'ИИД (Отч.)'!E76)</f>
        <v>нет</v>
      </c>
      <c r="F76" s="80" t="str">
        <f>IF('ИИД (Отч.)'!F76="","нет",'ИИД (Отч.)'!F76)</f>
        <v>нет</v>
      </c>
      <c r="G76" s="80" t="str">
        <f>IF('ИИД (Отч.)'!G76="","нет",'ИИД (Отч.)'!G76)</f>
        <v>нет</v>
      </c>
      <c r="H76" s="80" t="str">
        <f>IF('ИИД (Отч.)'!H76="","нет",'ИИД (Отч.)'!H76)</f>
        <v>нет</v>
      </c>
      <c r="I76" s="80" t="str">
        <f>IF('ИИД (Отч.)'!I76="","нет",'ИИД (Отч.)'!I76)</f>
        <v>нет</v>
      </c>
      <c r="J76" s="80" t="str">
        <f>IF('ИИД (Отч.)'!J76="","нет",'ИИД (Отч.)'!J76)</f>
        <v>нет</v>
      </c>
      <c r="K76" s="80" t="str">
        <f>IF('ИИД (Отч.)'!K76="","нет",'ИИД (Отч.)'!K76)</f>
        <v>нет</v>
      </c>
    </row>
    <row r="77" spans="1:11" ht="30">
      <c r="A77" s="91" t="s">
        <v>204</v>
      </c>
      <c r="B77" s="90" t="str">
        <f>'Методика оценки'!K307</f>
        <v>Оценка обеспеченности ДОО игрушками, указанная в Акте проверки готовности ДОО к 2014-2015 учебному году</v>
      </c>
      <c r="C77" s="95" t="s">
        <v>476</v>
      </c>
      <c r="D77" s="80" t="str">
        <f>IF('ИИД (Отч.)'!D77="","неуд.",'ИИД (Отч.)'!D77)</f>
        <v>хорошая</v>
      </c>
      <c r="E77" s="80" t="str">
        <f>IF('ИИД (Отч.)'!E77="","неуд.",'ИИД (Отч.)'!E77)</f>
        <v>хорошая</v>
      </c>
      <c r="F77" s="80" t="str">
        <f>IF('ИИД (Отч.)'!F77="","неуд.",'ИИД (Отч.)'!F77)</f>
        <v>хорошая</v>
      </c>
      <c r="G77" s="80" t="str">
        <f>IF('ИИД (Отч.)'!G77="","неуд.",'ИИД (Отч.)'!G77)</f>
        <v>неуд.</v>
      </c>
      <c r="H77" s="80" t="str">
        <f>IF('ИИД (Отч.)'!H77="","неуд.",'ИИД (Отч.)'!H77)</f>
        <v>хорошая</v>
      </c>
      <c r="I77" s="80" t="str">
        <f>IF('ИИД (Отч.)'!I77="","неуд.",'ИИД (Отч.)'!I77)</f>
        <v>хорошая</v>
      </c>
      <c r="J77" s="80" t="str">
        <f>IF('ИИД (Отч.)'!J77="","неуд.",'ИИД (Отч.)'!J77)</f>
        <v>хорошая</v>
      </c>
      <c r="K77" s="80" t="str">
        <f>IF('ИИД (Отч.)'!K77="","неуд.",'ИИД (Отч.)'!K77)</f>
        <v>хорошая</v>
      </c>
    </row>
    <row r="78" spans="1:11" ht="30">
      <c r="A78" s="91" t="s">
        <v>205</v>
      </c>
      <c r="B78" s="90"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C78" s="95" t="s">
        <v>477</v>
      </c>
      <c r="D78" s="80" t="str">
        <f>IF('ИИД (Отч.)'!D78="","неуд.",'ИИД (Отч.)'!D78)</f>
        <v>хорошая</v>
      </c>
      <c r="E78" s="80" t="str">
        <f>IF('ИИД (Отч.)'!E78="","неуд.",'ИИД (Отч.)'!E78)</f>
        <v>хорошая</v>
      </c>
      <c r="F78" s="80" t="str">
        <f>IF('ИИД (Отч.)'!F78="","неуд.",'ИИД (Отч.)'!F78)</f>
        <v>хорошая</v>
      </c>
      <c r="G78" s="80" t="str">
        <f>IF('ИИД (Отч.)'!G78="","неуд.",'ИИД (Отч.)'!G78)</f>
        <v>неуд.</v>
      </c>
      <c r="H78" s="80" t="str">
        <f>IF('ИИД (Отч.)'!H78="","неуд.",'ИИД (Отч.)'!H78)</f>
        <v>хорошая</v>
      </c>
      <c r="I78" s="80" t="str">
        <f>IF('ИИД (Отч.)'!I78="","неуд.",'ИИД (Отч.)'!I78)</f>
        <v>хорошая</v>
      </c>
      <c r="J78" s="80" t="str">
        <f>IF('ИИД (Отч.)'!J78="","неуд.",'ИИД (Отч.)'!J78)</f>
        <v>хорошая</v>
      </c>
      <c r="K78" s="80" t="str">
        <f>IF('ИИД (Отч.)'!K78="","неуд.",'ИИД (Отч.)'!K78)</f>
        <v>хорошая</v>
      </c>
    </row>
    <row r="79" spans="1:11" ht="30">
      <c r="A79" s="91" t="s">
        <v>206</v>
      </c>
      <c r="B79" s="90" t="str">
        <f>'Методика оценки'!K317</f>
        <v>Оценка состояние пищеблока, указанная в Акте проверки готовности ДОО к 2014-2015 учебному году</v>
      </c>
      <c r="C79" s="95" t="s">
        <v>478</v>
      </c>
      <c r="D79" s="80" t="str">
        <f>IF('ИИД (Отч.)'!D79="","неуд.",'ИИД (Отч.)'!D79)</f>
        <v>удв.</v>
      </c>
      <c r="E79" s="80" t="str">
        <f>IF('ИИД (Отч.)'!E79="","неуд.",'ИИД (Отч.)'!E79)</f>
        <v>удв.</v>
      </c>
      <c r="F79" s="80" t="str">
        <f>IF('ИИД (Отч.)'!F79="","неуд.",'ИИД (Отч.)'!F79)</f>
        <v>удв.</v>
      </c>
      <c r="G79" s="80" t="str">
        <f>IF('ИИД (Отч.)'!G79="","неуд.",'ИИД (Отч.)'!G79)</f>
        <v>хорошая</v>
      </c>
      <c r="H79" s="80" t="str">
        <f>IF('ИИД (Отч.)'!H79="","неуд.",'ИИД (Отч.)'!H79)</f>
        <v>удв.</v>
      </c>
      <c r="I79" s="80" t="str">
        <f>IF('ИИД (Отч.)'!I79="","неуд.",'ИИД (Отч.)'!I79)</f>
        <v>хорошая</v>
      </c>
      <c r="J79" s="80" t="str">
        <f>IF('ИИД (Отч.)'!J79="","неуд.",'ИИД (Отч.)'!J79)</f>
        <v>удв.</v>
      </c>
      <c r="K79" s="80" t="str">
        <f>IF('ИИД (Отч.)'!K79="","неуд.",'ИИД (Отч.)'!K79)</f>
        <v>хорошая</v>
      </c>
    </row>
    <row r="80" spans="1:11">
      <c r="A80" s="91" t="s">
        <v>207</v>
      </c>
      <c r="B80" s="90" t="str">
        <f>'Методика оценки'!K323</f>
        <v>Среднемесячная заработная плата педагогических работников ДОО</v>
      </c>
      <c r="C80" s="95" t="s">
        <v>479</v>
      </c>
      <c r="D80" s="80">
        <f>IF('ИИД (Отч.)'!D80="",0,'ИИД (Отч.)'!D80)</f>
        <v>16787</v>
      </c>
      <c r="E80" s="80">
        <f>IF('ИИД (Отч.)'!E80="",0,'ИИД (Отч.)'!E80)</f>
        <v>16787</v>
      </c>
      <c r="F80" s="80">
        <f>IF('ИИД (Отч.)'!F80="",0,'ИИД (Отч.)'!F80)</f>
        <v>16787</v>
      </c>
      <c r="G80" s="80">
        <f>IF('ИИД (Отч.)'!G80="",0,'ИИД (Отч.)'!G80)</f>
        <v>16787</v>
      </c>
      <c r="H80" s="80">
        <f>IF('ИИД (Отч.)'!H80="",0,'ИИД (Отч.)'!H80)</f>
        <v>16787</v>
      </c>
      <c r="I80" s="80">
        <f>IF('ИИД (Отч.)'!I80="",0,'ИИД (Отч.)'!I80)</f>
        <v>16787</v>
      </c>
      <c r="J80" s="80">
        <f>IF('ИИД (Отч.)'!J80="",0,'ИИД (Отч.)'!J80)</f>
        <v>16787</v>
      </c>
      <c r="K80" s="80">
        <f>IF('ИИД (Отч.)'!K80="",0,'ИИД (Отч.)'!K80)</f>
        <v>16787</v>
      </c>
    </row>
    <row r="81" spans="1:11" ht="30">
      <c r="A81" s="91" t="s">
        <v>208</v>
      </c>
      <c r="B81" s="90" t="str">
        <f>'Методика оценки'!K324</f>
        <v>Среднемесячная заработная плата в сфере дошкольного образования в Чеченской Республике</v>
      </c>
      <c r="C81" s="95" t="s">
        <v>480</v>
      </c>
      <c r="D81" s="116">
        <f>IF('ИИД (Отч.)'!D81="",0,'ИИД (Отч.)'!D81)</f>
        <v>16787</v>
      </c>
      <c r="E81" s="116">
        <f>IF('ИИД (Отч.)'!E81="",0,'ИИД (Отч.)'!E81)</f>
        <v>16787</v>
      </c>
      <c r="F81" s="116">
        <f>IF('ИИД (Отч.)'!F81="",0,'ИИД (Отч.)'!F81)</f>
        <v>16787</v>
      </c>
      <c r="G81" s="116">
        <f>IF('ИИД (Отч.)'!G81="",0,'ИИД (Отч.)'!G81)</f>
        <v>16787</v>
      </c>
      <c r="H81" s="116">
        <f>IF('ИИД (Отч.)'!H81="",0,'ИИД (Отч.)'!H81)</f>
        <v>16787</v>
      </c>
      <c r="I81" s="116">
        <f>IF('ИИД (Отч.)'!I81="",0,'ИИД (Отч.)'!I81)</f>
        <v>16787</v>
      </c>
      <c r="J81" s="116">
        <f>IF('ИИД (Отч.)'!J81="",0,'ИИД (Отч.)'!J81)</f>
        <v>16787</v>
      </c>
      <c r="K81" s="116">
        <f>IF('ИИД (Отч.)'!K81="",0,'ИИД (Отч.)'!K81)</f>
        <v>16787</v>
      </c>
    </row>
    <row r="82" spans="1:11">
      <c r="A82" s="91" t="s">
        <v>209</v>
      </c>
      <c r="B82" s="90" t="str">
        <f>'Методика оценки'!K327</f>
        <v>Средний размер родительской платы за услуги данного ДОО</v>
      </c>
      <c r="C82" s="95" t="s">
        <v>481</v>
      </c>
      <c r="D82" s="80">
        <f>IF('ИИД (Отч.)'!D82="",1000000000,'ИИД (Отч.)'!D82)</f>
        <v>1500</v>
      </c>
      <c r="E82" s="80">
        <f>IF('ИИД (Отч.)'!E82="",1000000000,'ИИД (Отч.)'!E82)</f>
        <v>1500</v>
      </c>
      <c r="F82" s="80">
        <f>IF('ИИД (Отч.)'!F82="",1000000000,'ИИД (Отч.)'!F82)</f>
        <v>1500</v>
      </c>
      <c r="G82" s="80">
        <f>IF('ИИД (Отч.)'!G82="",1000000000,'ИИД (Отч.)'!G82)</f>
        <v>1000</v>
      </c>
      <c r="H82" s="80">
        <f>IF('ИИД (Отч.)'!H82="",1000000000,'ИИД (Отч.)'!H82)</f>
        <v>1500</v>
      </c>
      <c r="I82" s="80">
        <f>IF('ИИД (Отч.)'!I82="",1000000000,'ИИД (Отч.)'!I82)</f>
        <v>1500</v>
      </c>
      <c r="J82" s="80">
        <f>IF('ИИД (Отч.)'!J82="",1000000000,'ИИД (Отч.)'!J82)</f>
        <v>1500</v>
      </c>
      <c r="K82" s="80">
        <f>IF('ИИД (Отч.)'!K82="",1000000000,'ИИД (Отч.)'!K82)</f>
        <v>1250</v>
      </c>
    </row>
    <row r="83" spans="1:11">
      <c r="A83" s="91" t="s">
        <v>210</v>
      </c>
      <c r="B83" s="90" t="str">
        <f>'Методика оценки'!K328</f>
        <v>Средний размер родительской платы за услуги ДОО в Чеченской Республике</v>
      </c>
      <c r="C83" s="95" t="s">
        <v>482</v>
      </c>
      <c r="D83" s="80">
        <f>IF('ИИД (Отч.)'!D83="",0,'ИИД (Отч.)'!D83)</f>
        <v>1500</v>
      </c>
      <c r="E83" s="80">
        <f>IF('ИИД (Отч.)'!E83="",0,'ИИД (Отч.)'!E83)</f>
        <v>1500</v>
      </c>
      <c r="F83" s="80">
        <f>IF('ИИД (Отч.)'!F83="",0,'ИИД (Отч.)'!F83)</f>
        <v>1500</v>
      </c>
      <c r="G83" s="80">
        <f>IF('ИИД (Отч.)'!G83="",0,'ИИД (Отч.)'!G83)</f>
        <v>1500</v>
      </c>
      <c r="H83" s="80">
        <f>IF('ИИД (Отч.)'!H83="",0,'ИИД (Отч.)'!H83)</f>
        <v>1500</v>
      </c>
      <c r="I83" s="80">
        <f>IF('ИИД (Отч.)'!I83="",0,'ИИД (Отч.)'!I83)</f>
        <v>1500</v>
      </c>
      <c r="J83" s="80">
        <f>IF('ИИД (Отч.)'!J83="",0,'ИИД (Отч.)'!J83)</f>
        <v>1500</v>
      </c>
      <c r="K83" s="80">
        <f>IF('ИИД (Отч.)'!K83="",0,'ИИД (Отч.)'!K83)</f>
        <v>1500</v>
      </c>
    </row>
    <row r="84" spans="1:11">
      <c r="A84" s="91" t="s">
        <v>211</v>
      </c>
      <c r="B84" s="90" t="str">
        <f>'Методика оценки'!K331</f>
        <v>Расходы на средства обучения:</v>
      </c>
      <c r="C84" s="95" t="s">
        <v>483</v>
      </c>
      <c r="D84" s="80">
        <f>IF('ИИД (Отч.)'!D84="",0,'ИИД (Отч.)'!D84)</f>
        <v>484900</v>
      </c>
      <c r="E84" s="80">
        <f>IF('ИИД (Отч.)'!E84="",0,'ИИД (Отч.)'!E84)</f>
        <v>330800</v>
      </c>
      <c r="F84" s="80">
        <f>IF('ИИД (Отч.)'!F84="",0,'ИИД (Отч.)'!F84)</f>
        <v>332600</v>
      </c>
      <c r="G84" s="80">
        <f>IF('ИИД (Отч.)'!G84="",0,'ИИД (Отч.)'!G84)</f>
        <v>809800</v>
      </c>
      <c r="H84" s="80">
        <f>IF('ИИД (Отч.)'!H84="",0,'ИИД (Отч.)'!H84)</f>
        <v>638600</v>
      </c>
      <c r="I84" s="80">
        <f>IF('ИИД (Отч.)'!I84="",0,'ИИД (Отч.)'!I84)</f>
        <v>334300</v>
      </c>
      <c r="J84" s="80">
        <f>IF('ИИД (Отч.)'!J84="",0,'ИИД (Отч.)'!J84)</f>
        <v>376600</v>
      </c>
      <c r="K84" s="80">
        <f>IF('ИИД (Отч.)'!K84="",0,'ИИД (Отч.)'!K84)</f>
        <v>12681012</v>
      </c>
    </row>
    <row r="85" spans="1:11">
      <c r="A85" s="91" t="s">
        <v>212</v>
      </c>
      <c r="B85" s="91" t="str">
        <f>'Методика оценки'!K335</f>
        <v>Общий объём доходов от оказания дополнительных платных услуг</v>
      </c>
      <c r="C85" s="95" t="s">
        <v>484</v>
      </c>
      <c r="D85" s="80">
        <f>IF('ИИД (Отч.)'!D85="",0,'ИИД (Отч.)'!D85)</f>
        <v>0</v>
      </c>
      <c r="E85" s="80">
        <f>IF('ИИД (Отч.)'!E85="",0,'ИИД (Отч.)'!E85)</f>
        <v>0</v>
      </c>
      <c r="F85" s="80">
        <f>IF('ИИД (Отч.)'!F85="",0,'ИИД (Отч.)'!F85)</f>
        <v>0</v>
      </c>
      <c r="G85" s="80">
        <f>IF('ИИД (Отч.)'!G85="",0,'ИИД (Отч.)'!G85)</f>
        <v>0</v>
      </c>
      <c r="H85" s="80">
        <f>IF('ИИД (Отч.)'!H85="",0,'ИИД (Отч.)'!H85)</f>
        <v>0</v>
      </c>
      <c r="I85" s="80">
        <f>IF('ИИД (Отч.)'!I85="",0,'ИИД (Отч.)'!I85)</f>
        <v>0</v>
      </c>
      <c r="J85" s="80">
        <f>IF('ИИД (Отч.)'!J85="",0,'ИИД (Отч.)'!J85)</f>
        <v>0</v>
      </c>
      <c r="K85" s="80">
        <f>IF('ИИД (Отч.)'!K85="",0,'ИИД (Отч.)'!K85)</f>
        <v>0</v>
      </c>
    </row>
    <row r="86" spans="1:11">
      <c r="A86" s="91" t="s">
        <v>213</v>
      </c>
      <c r="B86" s="90" t="str">
        <f>'Методика оценки'!K342</f>
        <v>Ссылка на официальный сайт ДОО</v>
      </c>
      <c r="C86" s="95" t="s">
        <v>485</v>
      </c>
      <c r="D86" s="80" t="str">
        <f>IF('ИИД (Отч.)'!D86="","нет",'ИИД (Отч.)'!D86)</f>
        <v>да</v>
      </c>
      <c r="E86" s="80" t="str">
        <f>IF('ИИД (Отч.)'!E86="","нет",'ИИД (Отч.)'!E86)</f>
        <v>да</v>
      </c>
      <c r="F86" s="80" t="str">
        <f>IF('ИИД (Отч.)'!F86="","нет",'ИИД (Отч.)'!F86)</f>
        <v>да</v>
      </c>
      <c r="G86" s="80" t="str">
        <f>IF('ИИД (Отч.)'!G86="","нет",'ИИД (Отч.)'!G86)</f>
        <v>да</v>
      </c>
      <c r="H86" s="80" t="str">
        <f>IF('ИИД (Отч.)'!H86="","нет",'ИИД (Отч.)'!H86)</f>
        <v>да</v>
      </c>
      <c r="I86" s="80" t="str">
        <f>IF('ИИД (Отч.)'!I86="","нет",'ИИД (Отч.)'!I86)</f>
        <v>да</v>
      </c>
      <c r="J86" s="80" t="str">
        <f>IF('ИИД (Отч.)'!J86="","нет",'ИИД (Отч.)'!J86)</f>
        <v xml:space="preserve">да </v>
      </c>
      <c r="K86" s="80" t="str">
        <f>IF('ИИД (Отч.)'!K86="","нет",'ИИД (Отч.)'!K86)</f>
        <v>да</v>
      </c>
    </row>
    <row r="87" spans="1:11" ht="30">
      <c r="A87" s="106" t="s">
        <v>214</v>
      </c>
      <c r="B87" s="107" t="str">
        <f>'Методика оценки'!K345</f>
        <v>Ссылка на страницу официального сайта ДОО, содержащую учредительную и контактную информацию:</v>
      </c>
      <c r="C87" s="108" t="s">
        <v>486</v>
      </c>
      <c r="D87" s="109"/>
      <c r="E87" s="109"/>
      <c r="F87" s="109"/>
      <c r="G87" s="109"/>
      <c r="H87" s="109"/>
      <c r="I87" s="109"/>
      <c r="J87" s="109"/>
      <c r="K87" s="109"/>
    </row>
    <row r="88" spans="1:11">
      <c r="A88" s="91"/>
      <c r="B88" s="92" t="str">
        <f>'Методика оценки'!K346</f>
        <v>о дате создания ДОО</v>
      </c>
      <c r="C88" s="96" t="str">
        <f>'Методика оценки'!J346</f>
        <v>ИД85.1</v>
      </c>
      <c r="D88" s="99" t="str">
        <f>IF('ИИД (Отч.)'!D88="","нет",'ИИД (Отч.)'!D88)</f>
        <v>да</v>
      </c>
      <c r="E88" s="99" t="str">
        <f>IF('ИИД (Отч.)'!E88="","нет",'ИИД (Отч.)'!E88)</f>
        <v>да</v>
      </c>
      <c r="F88" s="99" t="str">
        <f>IF('ИИД (Отч.)'!F88="","нет",'ИИД (Отч.)'!F88)</f>
        <v>да</v>
      </c>
      <c r="G88" s="99" t="str">
        <f>IF('ИИД (Отч.)'!G88="","нет",'ИИД (Отч.)'!G88)</f>
        <v>нет</v>
      </c>
      <c r="H88" s="99" t="str">
        <f>IF('ИИД (Отч.)'!H88="","нет",'ИИД (Отч.)'!H88)</f>
        <v>да</v>
      </c>
      <c r="I88" s="99" t="str">
        <f>IF('ИИД (Отч.)'!I88="","нет",'ИИД (Отч.)'!I88)</f>
        <v>да</v>
      </c>
      <c r="J88" s="99" t="str">
        <f>IF('ИИД (Отч.)'!J88="","нет",'ИИД (Отч.)'!J88)</f>
        <v xml:space="preserve">да </v>
      </c>
      <c r="K88" s="99" t="str">
        <f>IF('ИИД (Отч.)'!K88="","нет",'ИИД (Отч.)'!K88)</f>
        <v>да</v>
      </c>
    </row>
    <row r="89" spans="1:11">
      <c r="A89" s="91"/>
      <c r="B89" s="92" t="str">
        <f>'Методика оценки'!K349</f>
        <v>об учредителях ДОО</v>
      </c>
      <c r="C89" s="96" t="str">
        <f>'Методика оценки'!J349</f>
        <v>ИД85.2</v>
      </c>
      <c r="D89" s="99" t="str">
        <f>IF('ИИД (Отч.)'!D89="","нет",'ИИД (Отч.)'!D89)</f>
        <v>да</v>
      </c>
      <c r="E89" s="99" t="str">
        <f>IF('ИИД (Отч.)'!E89="","нет",'ИИД (Отч.)'!E89)</f>
        <v>да</v>
      </c>
      <c r="F89" s="99" t="str">
        <f>IF('ИИД (Отч.)'!F89="","нет",'ИИД (Отч.)'!F89)</f>
        <v>да</v>
      </c>
      <c r="G89" s="99" t="str">
        <f>IF('ИИД (Отч.)'!G89="","нет",'ИИД (Отч.)'!G89)</f>
        <v>да</v>
      </c>
      <c r="H89" s="99" t="str">
        <f>IF('ИИД (Отч.)'!H89="","нет",'ИИД (Отч.)'!H89)</f>
        <v>да</v>
      </c>
      <c r="I89" s="99" t="str">
        <f>IF('ИИД (Отч.)'!I89="","нет",'ИИД (Отч.)'!I89)</f>
        <v>да</v>
      </c>
      <c r="J89" s="99" t="str">
        <f>IF('ИИД (Отч.)'!J89="","нет",'ИИД (Отч.)'!J89)</f>
        <v xml:space="preserve">да </v>
      </c>
      <c r="K89" s="99" t="str">
        <f>IF('ИИД (Отч.)'!K89="","нет",'ИИД (Отч.)'!K89)</f>
        <v>да</v>
      </c>
    </row>
    <row r="90" spans="1:11">
      <c r="A90" s="91"/>
      <c r="B90" s="92" t="str">
        <f>'Методика оценки'!K352</f>
        <v>о месте нахождения ДОО</v>
      </c>
      <c r="C90" s="96" t="str">
        <f>'Методика оценки'!J352</f>
        <v>ИД85.3</v>
      </c>
      <c r="D90" s="99" t="str">
        <f>IF('ИИД (Отч.)'!D90="","нет",'ИИД (Отч.)'!D90)</f>
        <v>да</v>
      </c>
      <c r="E90" s="99" t="str">
        <f>IF('ИИД (Отч.)'!E90="","нет",'ИИД (Отч.)'!E90)</f>
        <v>да</v>
      </c>
      <c r="F90" s="99" t="str">
        <f>IF('ИИД (Отч.)'!F90="","нет",'ИИД (Отч.)'!F90)</f>
        <v>да</v>
      </c>
      <c r="G90" s="99" t="str">
        <f>IF('ИИД (Отч.)'!G90="","нет",'ИИД (Отч.)'!G90)</f>
        <v>да</v>
      </c>
      <c r="H90" s="99" t="str">
        <f>IF('ИИД (Отч.)'!H90="","нет",'ИИД (Отч.)'!H90)</f>
        <v>да</v>
      </c>
      <c r="I90" s="99" t="str">
        <f>IF('ИИД (Отч.)'!I90="","нет",'ИИД (Отч.)'!I90)</f>
        <v>да</v>
      </c>
      <c r="J90" s="99" t="str">
        <f>IF('ИИД (Отч.)'!J90="","нет",'ИИД (Отч.)'!J90)</f>
        <v xml:space="preserve">да </v>
      </c>
      <c r="K90" s="99" t="str">
        <f>IF('ИИД (Отч.)'!K90="","нет",'ИИД (Отч.)'!K90)</f>
        <v>да</v>
      </c>
    </row>
    <row r="91" spans="1:11">
      <c r="A91" s="91"/>
      <c r="B91" s="92" t="str">
        <f>'Методика оценки'!K355</f>
        <v>о графике работы ДОО</v>
      </c>
      <c r="C91" s="96" t="str">
        <f>'Методика оценки'!J355</f>
        <v>ИД85.4</v>
      </c>
      <c r="D91" s="99" t="str">
        <f>IF('ИИД (Отч.)'!D91="","нет",'ИИД (Отч.)'!D91)</f>
        <v>да</v>
      </c>
      <c r="E91" s="99" t="str">
        <f>IF('ИИД (Отч.)'!E91="","нет",'ИИД (Отч.)'!E91)</f>
        <v>да</v>
      </c>
      <c r="F91" s="99" t="str">
        <f>IF('ИИД (Отч.)'!F91="","нет",'ИИД (Отч.)'!F91)</f>
        <v>да</v>
      </c>
      <c r="G91" s="99" t="str">
        <f>IF('ИИД (Отч.)'!G91="","нет",'ИИД (Отч.)'!G91)</f>
        <v>да</v>
      </c>
      <c r="H91" s="99" t="str">
        <f>IF('ИИД (Отч.)'!H91="","нет",'ИИД (Отч.)'!H91)</f>
        <v>да</v>
      </c>
      <c r="I91" s="99" t="str">
        <f>IF('ИИД (Отч.)'!I91="","нет",'ИИД (Отч.)'!I91)</f>
        <v>да</v>
      </c>
      <c r="J91" s="99" t="str">
        <f>IF('ИИД (Отч.)'!J91="","нет",'ИИД (Отч.)'!J91)</f>
        <v xml:space="preserve">да </v>
      </c>
      <c r="K91" s="99" t="str">
        <f>IF('ИИД (Отч.)'!K91="","нет",'ИИД (Отч.)'!K91)</f>
        <v>да</v>
      </c>
    </row>
    <row r="92" spans="1:11">
      <c r="A92" s="91"/>
      <c r="B92" s="92" t="str">
        <f>'Методика оценки'!K358</f>
        <v>контактной информации ДОО (телефона, электронной почты)</v>
      </c>
      <c r="C92" s="96" t="str">
        <f>'Методика оценки'!J358</f>
        <v>ИД85.5</v>
      </c>
      <c r="D92" s="99" t="str">
        <f>IF('ИИД (Отч.)'!D92="","нет",'ИИД (Отч.)'!D92)</f>
        <v>да</v>
      </c>
      <c r="E92" s="99" t="str">
        <f>IF('ИИД (Отч.)'!E92="","нет",'ИИД (Отч.)'!E92)</f>
        <v>да</v>
      </c>
      <c r="F92" s="99" t="str">
        <f>IF('ИИД (Отч.)'!F92="","нет",'ИИД (Отч.)'!F92)</f>
        <v>да</v>
      </c>
      <c r="G92" s="99" t="str">
        <f>IF('ИИД (Отч.)'!G92="","нет",'ИИД (Отч.)'!G92)</f>
        <v>да</v>
      </c>
      <c r="H92" s="99" t="str">
        <f>IF('ИИД (Отч.)'!H92="","нет",'ИИД (Отч.)'!H92)</f>
        <v>да</v>
      </c>
      <c r="I92" s="99" t="str">
        <f>IF('ИИД (Отч.)'!I92="","нет",'ИИД (Отч.)'!I92)</f>
        <v>да</v>
      </c>
      <c r="J92" s="99" t="str">
        <f>IF('ИИД (Отч.)'!J92="","нет",'ИИД (Отч.)'!J92)</f>
        <v xml:space="preserve">да </v>
      </c>
      <c r="K92" s="99" t="str">
        <f>IF('ИИД (Отч.)'!K92="","нет",'ИИД (Отч.)'!K92)</f>
        <v>да</v>
      </c>
    </row>
    <row r="93" spans="1:11" ht="30">
      <c r="A93" s="91" t="s">
        <v>215</v>
      </c>
      <c r="B93" s="90" t="str">
        <f>'Методика оценки'!K361</f>
        <v>Ссылка на страницу официального сайта ДОО, содержащую сведения о педагогических работниках ДОО</v>
      </c>
      <c r="C93" s="95" t="s">
        <v>487</v>
      </c>
      <c r="D93" s="80" t="str">
        <f>IF('ИИД (Отч.)'!D93="","нет",'ИИД (Отч.)'!D93)</f>
        <v>да</v>
      </c>
      <c r="E93" s="80" t="str">
        <f>IF('ИИД (Отч.)'!E93="","нет",'ИИД (Отч.)'!E93)</f>
        <v>да</v>
      </c>
      <c r="F93" s="80" t="str">
        <f>IF('ИИД (Отч.)'!F93="","нет",'ИИД (Отч.)'!F93)</f>
        <v>да</v>
      </c>
      <c r="G93" s="80" t="str">
        <f>IF('ИИД (Отч.)'!G93="","нет",'ИИД (Отч.)'!G93)</f>
        <v>да</v>
      </c>
      <c r="H93" s="80" t="str">
        <f>IF('ИИД (Отч.)'!H93="","нет",'ИИД (Отч.)'!H93)</f>
        <v>нет</v>
      </c>
      <c r="I93" s="80" t="str">
        <f>IF('ИИД (Отч.)'!I93="","нет",'ИИД (Отч.)'!I93)</f>
        <v>нет</v>
      </c>
      <c r="J93" s="80" t="str">
        <f>IF('ИИД (Отч.)'!J93="","нет",'ИИД (Отч.)'!J93)</f>
        <v xml:space="preserve">да </v>
      </c>
      <c r="K93" s="80" t="str">
        <f>IF('ИИД (Отч.)'!K93="","нет",'ИИД (Отч.)'!K93)</f>
        <v>да</v>
      </c>
    </row>
    <row r="94" spans="1:11" ht="30">
      <c r="A94" s="106" t="s">
        <v>216</v>
      </c>
      <c r="B94" s="107" t="str">
        <f>'Методика оценки'!K364</f>
        <v>Ссылка на страницу официального сайта ДОО, содержащую информацию о системе управления:</v>
      </c>
      <c r="C94" s="108" t="s">
        <v>488</v>
      </c>
      <c r="D94" s="109"/>
      <c r="E94" s="109"/>
      <c r="F94" s="109"/>
      <c r="G94" s="109"/>
      <c r="H94" s="109"/>
      <c r="I94" s="109"/>
      <c r="J94" s="109"/>
      <c r="K94" s="109"/>
    </row>
    <row r="95" spans="1:11">
      <c r="A95" s="91"/>
      <c r="B95" s="92" t="str">
        <f>'Методика оценки'!K365</f>
        <v>об органах управления</v>
      </c>
      <c r="C95" s="96" t="str">
        <f>'Методика оценки'!J365</f>
        <v>ИД87.1</v>
      </c>
      <c r="D95" s="99" t="str">
        <f>IF('ИИД (Отч.)'!D95="","нет",'ИИД (Отч.)'!D95)</f>
        <v>да</v>
      </c>
      <c r="E95" s="99" t="str">
        <f>IF('ИИД (Отч.)'!E95="","нет",'ИИД (Отч.)'!E95)</f>
        <v>да</v>
      </c>
      <c r="F95" s="99" t="str">
        <f>IF('ИИД (Отч.)'!F95="","нет",'ИИД (Отч.)'!F95)</f>
        <v>да</v>
      </c>
      <c r="G95" s="99" t="str">
        <f>IF('ИИД (Отч.)'!G95="","нет",'ИИД (Отч.)'!G95)</f>
        <v>нет</v>
      </c>
      <c r="H95" s="99" t="str">
        <f>IF('ИИД (Отч.)'!H95="","нет",'ИИД (Отч.)'!H95)</f>
        <v>нет</v>
      </c>
      <c r="I95" s="99" t="str">
        <f>IF('ИИД (Отч.)'!I95="","нет",'ИИД (Отч.)'!I95)</f>
        <v>нет</v>
      </c>
      <c r="J95" s="99" t="str">
        <f>IF('ИИД (Отч.)'!J95="","нет",'ИИД (Отч.)'!J95)</f>
        <v xml:space="preserve">да </v>
      </c>
      <c r="K95" s="99" t="str">
        <f>IF('ИИД (Отч.)'!K95="","нет",'ИИД (Отч.)'!K95)</f>
        <v>да</v>
      </c>
    </row>
    <row r="96" spans="1:11">
      <c r="A96" s="91"/>
      <c r="B96" s="92" t="str">
        <f>'Методика оценки'!K368</f>
        <v>о руководителях органов управления</v>
      </c>
      <c r="C96" s="96" t="str">
        <f>'Методика оценки'!J368</f>
        <v>ИД87.2</v>
      </c>
      <c r="D96" s="99" t="str">
        <f>IF('ИИД (Отч.)'!D96="","нет",'ИИД (Отч.)'!D96)</f>
        <v>да</v>
      </c>
      <c r="E96" s="99" t="str">
        <f>IF('ИИД (Отч.)'!E96="","нет",'ИИД (Отч.)'!E96)</f>
        <v>да</v>
      </c>
      <c r="F96" s="99" t="str">
        <f>IF('ИИД (Отч.)'!F96="","нет",'ИИД (Отч.)'!F96)</f>
        <v>да</v>
      </c>
      <c r="G96" s="99" t="str">
        <f>IF('ИИД (Отч.)'!G96="","нет",'ИИД (Отч.)'!G96)</f>
        <v>нет</v>
      </c>
      <c r="H96" s="99" t="str">
        <f>IF('ИИД (Отч.)'!H96="","нет",'ИИД (Отч.)'!H96)</f>
        <v>нет</v>
      </c>
      <c r="I96" s="99" t="str">
        <f>IF('ИИД (Отч.)'!I96="","нет",'ИИД (Отч.)'!I96)</f>
        <v>нет</v>
      </c>
      <c r="J96" s="99" t="str">
        <f>IF('ИИД (Отч.)'!J96="","нет",'ИИД (Отч.)'!J96)</f>
        <v xml:space="preserve">да </v>
      </c>
      <c r="K96" s="99" t="str">
        <f>IF('ИИД (Отч.)'!K96="","нет",'ИИД (Отч.)'!K96)</f>
        <v>да</v>
      </c>
    </row>
    <row r="97" spans="1:11" ht="30">
      <c r="A97" s="91" t="s">
        <v>217</v>
      </c>
      <c r="B97" s="90" t="str">
        <f>'Методика оценки'!K371</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97" s="95" t="s">
        <v>489</v>
      </c>
      <c r="D97" s="80" t="str">
        <f>IF('ИИД (Отч.)'!D97="","нет",'ИИД (Отч.)'!D97)</f>
        <v>нет</v>
      </c>
      <c r="E97" s="80" t="str">
        <f>IF('ИИД (Отч.)'!E97="","нет",'ИИД (Отч.)'!E97)</f>
        <v>нет</v>
      </c>
      <c r="F97" s="80" t="str">
        <f>IF('ИИД (Отч.)'!F97="","нет",'ИИД (Отч.)'!F97)</f>
        <v>нет</v>
      </c>
      <c r="G97" s="80" t="str">
        <f>IF('ИИД (Отч.)'!G97="","нет",'ИИД (Отч.)'!G97)</f>
        <v>нет</v>
      </c>
      <c r="H97" s="80" t="str">
        <f>IF('ИИД (Отч.)'!H97="","нет",'ИИД (Отч.)'!H97)</f>
        <v>нет</v>
      </c>
      <c r="I97" s="80" t="str">
        <f>IF('ИИД (Отч.)'!I97="","нет",'ИИД (Отч.)'!I97)</f>
        <v>нет</v>
      </c>
      <c r="J97" s="80" t="str">
        <f>IF('ИИД (Отч.)'!J97="","нет",'ИИД (Отч.)'!J97)</f>
        <v>нет</v>
      </c>
      <c r="K97" s="80" t="str">
        <f>IF('ИИД (Отч.)'!K97="","нет",'ИИД (Отч.)'!K97)</f>
        <v>нет</v>
      </c>
    </row>
    <row r="98" spans="1:11" ht="30">
      <c r="A98" s="91" t="s">
        <v>218</v>
      </c>
      <c r="B98" s="90" t="str">
        <f>'Методика оценки'!K374</f>
        <v>Ссылка на страницу официального сайта ДОО, содержащую информацию о материально-технического обеспечении образовательной деятельности в ДОО.</v>
      </c>
      <c r="C98" s="95" t="s">
        <v>490</v>
      </c>
      <c r="D98" s="80" t="str">
        <f>IF('ИИД (Отч.)'!D98="","нет",'ИИД (Отч.)'!D98)</f>
        <v>нет</v>
      </c>
      <c r="E98" s="80" t="str">
        <f>IF('ИИД (Отч.)'!E98="","нет",'ИИД (Отч.)'!E98)</f>
        <v>нет</v>
      </c>
      <c r="F98" s="80" t="str">
        <f>IF('ИИД (Отч.)'!F98="","нет",'ИИД (Отч.)'!F98)</f>
        <v>нет</v>
      </c>
      <c r="G98" s="80" t="str">
        <f>IF('ИИД (Отч.)'!G98="","нет",'ИИД (Отч.)'!G98)</f>
        <v>нет</v>
      </c>
      <c r="H98" s="80" t="str">
        <f>IF('ИИД (Отч.)'!H98="","нет",'ИИД (Отч.)'!H98)</f>
        <v>нет</v>
      </c>
      <c r="I98" s="80" t="str">
        <f>IF('ИИД (Отч.)'!I98="","нет",'ИИД (Отч.)'!I98)</f>
        <v>нет</v>
      </c>
      <c r="J98" s="80" t="str">
        <f>IF('ИИД (Отч.)'!J98="","нет",'ИИД (Отч.)'!J98)</f>
        <v>нет</v>
      </c>
      <c r="K98" s="80" t="str">
        <f>IF('ИИД (Отч.)'!K98="","нет",'ИИД (Отч.)'!K98)</f>
        <v>нет</v>
      </c>
    </row>
    <row r="99" spans="1:11" ht="30">
      <c r="A99" s="106" t="s">
        <v>219</v>
      </c>
      <c r="B99" s="107" t="str">
        <f>'Методика оценки'!K377</f>
        <v>Ссылка на страницу официального сайта ДОО, содержащую информацию об образовательном процессе и методических материалах:</v>
      </c>
      <c r="C99" s="108" t="s">
        <v>491</v>
      </c>
      <c r="D99" s="109"/>
      <c r="E99" s="109"/>
      <c r="F99" s="109"/>
      <c r="G99" s="109"/>
      <c r="H99" s="109"/>
      <c r="I99" s="109"/>
      <c r="J99" s="109"/>
      <c r="K99" s="109"/>
    </row>
    <row r="100" spans="1:11">
      <c r="A100" s="91"/>
      <c r="B100" s="92" t="str">
        <f>'Методика оценки'!K378</f>
        <v>образовательную программу ДОО</v>
      </c>
      <c r="C100" s="96" t="str">
        <f>'Методика оценки'!J378</f>
        <v>ИД90.1</v>
      </c>
      <c r="D100" s="99" t="str">
        <f>IF('ИИД (Отч.)'!D100="","нет",'ИИД (Отч.)'!D100)</f>
        <v>нет</v>
      </c>
      <c r="E100" s="99" t="str">
        <f>IF('ИИД (Отч.)'!E100="","нет",'ИИД (Отч.)'!E100)</f>
        <v>нет</v>
      </c>
      <c r="F100" s="99" t="str">
        <f>IF('ИИД (Отч.)'!F100="","нет",'ИИД (Отч.)'!F100)</f>
        <v>нет</v>
      </c>
      <c r="G100" s="99" t="str">
        <f>IF('ИИД (Отч.)'!G100="","нет",'ИИД (Отч.)'!G100)</f>
        <v>нет</v>
      </c>
      <c r="H100" s="99" t="str">
        <f>IF('ИИД (Отч.)'!H100="","нет",'ИИД (Отч.)'!H100)</f>
        <v>нет</v>
      </c>
      <c r="I100" s="99" t="str">
        <f>IF('ИИД (Отч.)'!I100="","нет",'ИИД (Отч.)'!I100)</f>
        <v>да</v>
      </c>
      <c r="J100" s="99" t="str">
        <f>IF('ИИД (Отч.)'!J100="","нет",'ИИД (Отч.)'!J100)</f>
        <v>нет</v>
      </c>
      <c r="K100" s="99" t="str">
        <f>IF('ИИД (Отч.)'!K100="","нет",'ИИД (Отч.)'!K100)</f>
        <v>да</v>
      </c>
    </row>
    <row r="101" spans="1:11">
      <c r="A101" s="91"/>
      <c r="B101" s="92" t="str">
        <f>'Методика оценки'!K381</f>
        <v>календарный учебный график ДОО</v>
      </c>
      <c r="C101" s="96" t="str">
        <f>'Методика оценки'!J381</f>
        <v>ИД90.2</v>
      </c>
      <c r="D101" s="99" t="str">
        <f>IF('ИИД (Отч.)'!D101="","нет",'ИИД (Отч.)'!D101)</f>
        <v>да</v>
      </c>
      <c r="E101" s="99" t="str">
        <f>IF('ИИД (Отч.)'!E101="","нет",'ИИД (Отч.)'!E101)</f>
        <v>да</v>
      </c>
      <c r="F101" s="99" t="str">
        <f>IF('ИИД (Отч.)'!F101="","нет",'ИИД (Отч.)'!F101)</f>
        <v>да</v>
      </c>
      <c r="G101" s="99" t="str">
        <f>IF('ИИД (Отч.)'!G101="","нет",'ИИД (Отч.)'!G101)</f>
        <v>нет</v>
      </c>
      <c r="H101" s="99" t="str">
        <f>IF('ИИД (Отч.)'!H101="","нет",'ИИД (Отч.)'!H101)</f>
        <v>нет</v>
      </c>
      <c r="I101" s="99" t="str">
        <f>IF('ИИД (Отч.)'!I101="","нет",'ИИД (Отч.)'!I101)</f>
        <v>да</v>
      </c>
      <c r="J101" s="99" t="str">
        <f>IF('ИИД (Отч.)'!J101="","нет",'ИИД (Отч.)'!J101)</f>
        <v>нет</v>
      </c>
      <c r="K101" s="99" t="str">
        <f>IF('ИИД (Отч.)'!K101="","нет",'ИИД (Отч.)'!K101)</f>
        <v>да</v>
      </c>
    </row>
    <row r="102" spans="1:11">
      <c r="A102" s="91"/>
      <c r="B102" s="92" t="str">
        <f>'Методика оценки'!K384</f>
        <v>методические материалы ДОО</v>
      </c>
      <c r="C102" s="96" t="str">
        <f>'Методика оценки'!J384</f>
        <v>ИД90.3</v>
      </c>
      <c r="D102" s="99" t="str">
        <f>IF('ИИД (Отч.)'!D102="","нет",'ИИД (Отч.)'!D102)</f>
        <v>нет</v>
      </c>
      <c r="E102" s="99" t="str">
        <f>IF('ИИД (Отч.)'!E102="","нет",'ИИД (Отч.)'!E102)</f>
        <v>нет</v>
      </c>
      <c r="F102" s="99" t="str">
        <f>IF('ИИД (Отч.)'!F102="","нет",'ИИД (Отч.)'!F102)</f>
        <v>нет</v>
      </c>
      <c r="G102" s="99" t="str">
        <f>IF('ИИД (Отч.)'!G102="","нет",'ИИД (Отч.)'!G102)</f>
        <v>да</v>
      </c>
      <c r="H102" s="99" t="str">
        <f>IF('ИИД (Отч.)'!H102="","нет",'ИИД (Отч.)'!H102)</f>
        <v>нет</v>
      </c>
      <c r="I102" s="99" t="str">
        <f>IF('ИИД (Отч.)'!I102="","нет",'ИИД (Отч.)'!I102)</f>
        <v>да</v>
      </c>
      <c r="J102" s="99" t="str">
        <f>IF('ИИД (Отч.)'!J102="","нет",'ИИД (Отч.)'!J102)</f>
        <v>нет</v>
      </c>
      <c r="K102" s="99" t="str">
        <f>IF('ИИД (Отч.)'!K102="","нет",'ИИД (Отч.)'!K102)</f>
        <v>да</v>
      </c>
    </row>
    <row r="103" spans="1:11" ht="30">
      <c r="A103" s="91" t="s">
        <v>220</v>
      </c>
      <c r="B103" s="90" t="str">
        <f>'Методика оценки'!K387</f>
        <v>Ссылка на страницу официального сайта ДОО, содержащую информацию о предписаниях надзорных органов, отчетов об исполнении таких предписаний.</v>
      </c>
      <c r="C103" s="95" t="s">
        <v>492</v>
      </c>
      <c r="D103" s="80" t="str">
        <f>IF('ИИД (Отч.)'!D103="","нет",'ИИД (Отч.)'!D103)</f>
        <v>нет</v>
      </c>
      <c r="E103" s="80" t="str">
        <f>IF('ИИД (Отч.)'!E103="","нет",'ИИД (Отч.)'!E103)</f>
        <v>нет</v>
      </c>
      <c r="F103" s="80" t="str">
        <f>IF('ИИД (Отч.)'!F103="","нет",'ИИД (Отч.)'!F103)</f>
        <v>нет</v>
      </c>
      <c r="G103" s="80" t="str">
        <f>IF('ИИД (Отч.)'!G103="","нет",'ИИД (Отч.)'!G103)</f>
        <v>нет</v>
      </c>
      <c r="H103" s="80" t="str">
        <f>IF('ИИД (Отч.)'!H103="","нет",'ИИД (Отч.)'!H103)</f>
        <v>нет</v>
      </c>
      <c r="I103" s="80" t="str">
        <f>IF('ИИД (Отч.)'!I103="","нет",'ИИД (Отч.)'!I103)</f>
        <v>нет</v>
      </c>
      <c r="J103" s="80" t="str">
        <f>IF('ИИД (Отч.)'!J103="","нет",'ИИД (Отч.)'!J103)</f>
        <v>нет</v>
      </c>
      <c r="K103" s="80" t="str">
        <f>IF('ИИД (Отч.)'!K103="","нет",'ИИД (Отч.)'!K103)</f>
        <v>нет</v>
      </c>
    </row>
    <row r="104" spans="1:11" ht="30">
      <c r="A104" s="91" t="s">
        <v>221</v>
      </c>
      <c r="B104" s="90" t="str">
        <f>'Методика оценки'!K390</f>
        <v>Ссылка на страницу официального сайта ДОО, содержащую электронную форму обратной связи (для отправки жалоб, предложений и пр.)</v>
      </c>
      <c r="C104" s="95" t="s">
        <v>493</v>
      </c>
      <c r="D104" s="80" t="str">
        <f>IF('ИИД (Отч.)'!D104="","нет",'ИИД (Отч.)'!D104)</f>
        <v>да</v>
      </c>
      <c r="E104" s="80" t="str">
        <f>IF('ИИД (Отч.)'!E104="","нет",'ИИД (Отч.)'!E104)</f>
        <v>да</v>
      </c>
      <c r="F104" s="80" t="str">
        <f>IF('ИИД (Отч.)'!F104="","нет",'ИИД (Отч.)'!F104)</f>
        <v>да</v>
      </c>
      <c r="G104" s="80" t="str">
        <f>IF('ИИД (Отч.)'!G104="","нет",'ИИД (Отч.)'!G104)</f>
        <v>да</v>
      </c>
      <c r="H104" s="80" t="str">
        <f>IF('ИИД (Отч.)'!H104="","нет",'ИИД (Отч.)'!H104)</f>
        <v>нет</v>
      </c>
      <c r="I104" s="80" t="str">
        <f>IF('ИИД (Отч.)'!I104="","нет",'ИИД (Отч.)'!I104)</f>
        <v>да</v>
      </c>
      <c r="J104" s="80" t="str">
        <f>IF('ИИД (Отч.)'!J104="","нет",'ИИД (Отч.)'!J104)</f>
        <v xml:space="preserve">да </v>
      </c>
      <c r="K104" s="80" t="str">
        <f>IF('ИИД (Отч.)'!K104="","нет",'ИИД (Отч.)'!K104)</f>
        <v>да</v>
      </c>
    </row>
    <row r="105" spans="1:11" ht="30">
      <c r="A105" s="91" t="s">
        <v>222</v>
      </c>
      <c r="B105" s="90" t="str">
        <f>'Методика оценки'!K393</f>
        <v>Ссылка на страницу официального сайта ДОО, содержащую ежегодный публичный доклад ДОО</v>
      </c>
      <c r="C105" s="95" t="s">
        <v>494</v>
      </c>
      <c r="D105" s="80" t="str">
        <f>IF('ИИД (Отч.)'!D105="","нет",'ИИД (Отч.)'!D105)</f>
        <v>нет</v>
      </c>
      <c r="E105" s="80" t="str">
        <f>IF('ИИД (Отч.)'!E105="","нет",'ИИД (Отч.)'!E105)</f>
        <v>нет</v>
      </c>
      <c r="F105" s="80" t="str">
        <f>IF('ИИД (Отч.)'!F105="","нет",'ИИД (Отч.)'!F105)</f>
        <v>нет</v>
      </c>
      <c r="G105" s="80" t="str">
        <f>IF('ИИД (Отч.)'!G105="","нет",'ИИД (Отч.)'!G105)</f>
        <v>нет</v>
      </c>
      <c r="H105" s="80" t="str">
        <f>IF('ИИД (Отч.)'!H105="","нет",'ИИД (Отч.)'!H105)</f>
        <v>нет</v>
      </c>
      <c r="I105" s="80" t="str">
        <f>IF('ИИД (Отч.)'!I105="","нет",'ИИД (Отч.)'!I105)</f>
        <v>да</v>
      </c>
      <c r="J105" s="80" t="str">
        <f>IF('ИИД (Отч.)'!J105="","нет",'ИИД (Отч.)'!J105)</f>
        <v>нет</v>
      </c>
      <c r="K105" s="80" t="str">
        <f>IF('ИИД (Отч.)'!K105="","нет",'ИИД (Отч.)'!K105)</f>
        <v>да</v>
      </c>
    </row>
    <row r="106" spans="1:11">
      <c r="A106" s="91" t="s">
        <v>223</v>
      </c>
      <c r="B106" s="90" t="str">
        <f>'Методика оценки'!K396</f>
        <v>Используемые дополнительные формы информирования родителей:</v>
      </c>
      <c r="C106" s="95" t="s">
        <v>495</v>
      </c>
      <c r="D106" s="80">
        <f>IF('ИИД (Отч.)'!D106="",0,'ИИД (Отч.)'!D106)</f>
        <v>6</v>
      </c>
      <c r="E106" s="80">
        <f>IF('ИИД (Отч.)'!E106="",0,'ИИД (Отч.)'!E106)</f>
        <v>6</v>
      </c>
      <c r="F106" s="80">
        <f>IF('ИИД (Отч.)'!F106="",0,'ИИД (Отч.)'!F106)</f>
        <v>6</v>
      </c>
      <c r="G106" s="80">
        <f>IF('ИИД (Отч.)'!G106="",0,'ИИД (Отч.)'!G106)</f>
        <v>7</v>
      </c>
      <c r="H106" s="80">
        <f>IF('ИИД (Отч.)'!H106="",0,'ИИД (Отч.)'!H106)</f>
        <v>1</v>
      </c>
      <c r="I106" s="80">
        <f>IF('ИИД (Отч.)'!I106="",0,'ИИД (Отч.)'!I106)</f>
        <v>8</v>
      </c>
      <c r="J106" s="80">
        <f>IF('ИИД (Отч.)'!J106="",0,'ИИД (Отч.)'!J106)</f>
        <v>5</v>
      </c>
      <c r="K106" s="80">
        <f>IF('ИИД (Отч.)'!K106="",0,'ИИД (Отч.)'!K106)</f>
        <v>6</v>
      </c>
    </row>
    <row r="107" spans="1:11">
      <c r="A107" s="91" t="s">
        <v>224</v>
      </c>
      <c r="B107" s="90" t="str">
        <f>'Методика оценки'!K406</f>
        <v>Наличие локальных актов ДОО по государственно-общественному  управлению</v>
      </c>
      <c r="C107" s="95" t="s">
        <v>496</v>
      </c>
      <c r="D107" s="80" t="str">
        <f>IF('ИИД (Отч.)'!D107="","нет",'ИИД (Отч.)'!D107)</f>
        <v>да</v>
      </c>
      <c r="E107" s="80" t="str">
        <f>IF('ИИД (Отч.)'!E107="","нет",'ИИД (Отч.)'!E107)</f>
        <v>да</v>
      </c>
      <c r="F107" s="80" t="str">
        <f>IF('ИИД (Отч.)'!F107="","нет",'ИИД (Отч.)'!F107)</f>
        <v>да</v>
      </c>
      <c r="G107" s="80" t="str">
        <f>IF('ИИД (Отч.)'!G107="","нет",'ИИД (Отч.)'!G107)</f>
        <v>да</v>
      </c>
      <c r="H107" s="80" t="str">
        <f>IF('ИИД (Отч.)'!H107="","нет",'ИИД (Отч.)'!H107)</f>
        <v>нет</v>
      </c>
      <c r="I107" s="80" t="str">
        <f>IF('ИИД (Отч.)'!I107="","нет",'ИИД (Отч.)'!I107)</f>
        <v>нет</v>
      </c>
      <c r="J107" s="80" t="str">
        <f>IF('ИИД (Отч.)'!J107="","нет",'ИИД (Отч.)'!J107)</f>
        <v>нет</v>
      </c>
      <c r="K107" s="80" t="str">
        <f>IF('ИИД (Отч.)'!K107="","нет",'ИИД (Отч.)'!K107)</f>
        <v>да</v>
      </c>
    </row>
    <row r="108" spans="1:11" ht="30">
      <c r="A108" s="91" t="s">
        <v>225</v>
      </c>
      <c r="B108" s="90" t="str">
        <f>'Методика оценки'!K409</f>
        <v>Наличие подписанного руководителем ДОО и заверенного печатью отчета самообследования ДОО</v>
      </c>
      <c r="C108" s="95" t="s">
        <v>497</v>
      </c>
      <c r="D108" s="80" t="str">
        <f>IF('ИИД (Отч.)'!D108="","нет",'ИИД (Отч.)'!D108)</f>
        <v>нет</v>
      </c>
      <c r="E108" s="80" t="str">
        <f>IF('ИИД (Отч.)'!E108="","нет",'ИИД (Отч.)'!E108)</f>
        <v>нет</v>
      </c>
      <c r="F108" s="80" t="str">
        <f>IF('ИИД (Отч.)'!F108="","нет",'ИИД (Отч.)'!F108)</f>
        <v>нет</v>
      </c>
      <c r="G108" s="80" t="str">
        <f>IF('ИИД (Отч.)'!G108="","нет",'ИИД (Отч.)'!G108)</f>
        <v>да</v>
      </c>
      <c r="H108" s="80" t="str">
        <f>IF('ИИД (Отч.)'!H108="","нет",'ИИД (Отч.)'!H108)</f>
        <v>нет</v>
      </c>
      <c r="I108" s="80" t="str">
        <f>IF('ИИД (Отч.)'!I108="","нет",'ИИД (Отч.)'!I108)</f>
        <v>да</v>
      </c>
      <c r="J108" s="80" t="str">
        <f>IF('ИИД (Отч.)'!J108="","нет",'ИИД (Отч.)'!J108)</f>
        <v>нет</v>
      </c>
      <c r="K108" s="80" t="str">
        <f>IF('ИИД (Отч.)'!K108="","нет",'ИИД (Отч.)'!K108)</f>
        <v>нет</v>
      </c>
    </row>
    <row r="109" spans="1:11">
      <c r="A109" s="91" t="s">
        <v>226</v>
      </c>
      <c r="B109" s="90" t="str">
        <f>'Методика оценки'!K412</f>
        <v>Наличие долгосрочной программы развития ДОО (от 3 до 5 лет)</v>
      </c>
      <c r="C109" s="95" t="s">
        <v>498</v>
      </c>
      <c r="D109" s="80" t="str">
        <f>IF('ИИД (Отч.)'!D109="","нет",'ИИД (Отч.)'!D109)</f>
        <v>нет</v>
      </c>
      <c r="E109" s="80" t="str">
        <f>IF('ИИД (Отч.)'!E109="","нет",'ИИД (Отч.)'!E109)</f>
        <v>нет</v>
      </c>
      <c r="F109" s="80" t="str">
        <f>IF('ИИД (Отч.)'!F109="","нет",'ИИД (Отч.)'!F109)</f>
        <v>нет</v>
      </c>
      <c r="G109" s="80" t="str">
        <f>IF('ИИД (Отч.)'!G109="","нет",'ИИД (Отч.)'!G109)</f>
        <v>да</v>
      </c>
      <c r="H109" s="80" t="str">
        <f>IF('ИИД (Отч.)'!H109="","нет",'ИИД (Отч.)'!H109)</f>
        <v>нет</v>
      </c>
      <c r="I109" s="80" t="str">
        <f>IF('ИИД (Отч.)'!I109="","нет",'ИИД (Отч.)'!I109)</f>
        <v>да</v>
      </c>
      <c r="J109" s="80" t="str">
        <f>IF('ИИД (Отч.)'!J109="","нет",'ИИД (Отч.)'!J109)</f>
        <v xml:space="preserve">да </v>
      </c>
      <c r="K109" s="80" t="str">
        <f>IF('ИИД (Отч.)'!K109="","нет",'ИИД (Отч.)'!K109)</f>
        <v>да</v>
      </c>
    </row>
    <row r="110" spans="1:11" ht="30">
      <c r="A110" s="91" t="s">
        <v>227</v>
      </c>
      <c r="B110" s="90" t="str">
        <f>'Методика оценки'!K415</f>
        <v>Является ли ДОО экспериментальной площадкой федерального, регионального или муниципального уровня</v>
      </c>
      <c r="C110" s="95" t="s">
        <v>499</v>
      </c>
      <c r="D110" s="83" t="str">
        <f>IF('ИИД (Отч.)'!D110="","нет",'ИИД (Отч.)'!D110)</f>
        <v>нет</v>
      </c>
      <c r="E110" s="83" t="str">
        <f>IF('ИИД (Отч.)'!E110="","нет",'ИИД (Отч.)'!E110)</f>
        <v>нет</v>
      </c>
      <c r="F110" s="83" t="str">
        <f>IF('ИИД (Отч.)'!F110="","нет",'ИИД (Отч.)'!F110)</f>
        <v>нет</v>
      </c>
      <c r="G110" s="83" t="str">
        <f>IF('ИИД (Отч.)'!G110="","нет",'ИИД (Отч.)'!G110)</f>
        <v>нет</v>
      </c>
      <c r="H110" s="83" t="str">
        <f>IF('ИИД (Отч.)'!H110="","нет",'ИИД (Отч.)'!H110)</f>
        <v>нет</v>
      </c>
      <c r="I110" s="83" t="str">
        <f>IF('ИИД (Отч.)'!I110="","нет",'ИИД (Отч.)'!I110)</f>
        <v>нет</v>
      </c>
      <c r="J110" s="83" t="str">
        <f>IF('ИИД (Отч.)'!J110="","нет",'ИИД (Отч.)'!J110)</f>
        <v>нет</v>
      </c>
      <c r="K110" s="83" t="str">
        <f>IF('ИИД (Отч.)'!K110="","нет",'ИИД (Отч.)'!K110)</f>
        <v>нет</v>
      </c>
    </row>
    <row r="111" spans="1:11">
      <c r="A111" s="91" t="s">
        <v>228</v>
      </c>
      <c r="B111" s="90" t="str">
        <f>'Методика оценки'!K420</f>
        <v>Участие ДОО в конкурсах  федерального, регионального и муниципального уровня</v>
      </c>
      <c r="C111" s="95" t="s">
        <v>500</v>
      </c>
      <c r="D111" s="83" t="str">
        <f>IF('ИИД (Отч.)'!D111="","нет",'ИИД (Отч.)'!D111)</f>
        <v>муниципального</v>
      </c>
      <c r="E111" s="83" t="str">
        <f>IF('ИИД (Отч.)'!E111="","нет",'ИИД (Отч.)'!E111)</f>
        <v>регионального</v>
      </c>
      <c r="F111" s="83" t="str">
        <f>IF('ИИД (Отч.)'!F111="","нет",'ИИД (Отч.)'!F111)</f>
        <v>регионального</v>
      </c>
      <c r="G111" s="83" t="str">
        <f>IF('ИИД (Отч.)'!G111="","нет",'ИИД (Отч.)'!G111)</f>
        <v>регионального</v>
      </c>
      <c r="H111" s="83" t="str">
        <f>IF('ИИД (Отч.)'!H111="","нет",'ИИД (Отч.)'!H111)</f>
        <v>нет</v>
      </c>
      <c r="I111" s="83" t="str">
        <f>IF('ИИД (Отч.)'!I111="","нет",'ИИД (Отч.)'!I111)</f>
        <v>нет</v>
      </c>
      <c r="J111" s="83" t="str">
        <f>IF('ИИД (Отч.)'!J111="","нет",'ИИД (Отч.)'!J111)</f>
        <v>нет</v>
      </c>
      <c r="K111" s="83" t="str">
        <f>IF('ИИД (Отч.)'!K111="","нет",'ИИД (Отч.)'!K111)</f>
        <v>муниципального</v>
      </c>
    </row>
    <row r="112" spans="1:11" ht="30">
      <c r="A112" s="91" t="s">
        <v>229</v>
      </c>
      <c r="B112" s="90" t="str">
        <f>'Методика оценки'!K425</f>
        <v>Наличие у ДОО призового места или гранта федерального, регионального или муниципального уровня</v>
      </c>
      <c r="C112" s="95" t="s">
        <v>501</v>
      </c>
      <c r="D112" s="83" t="str">
        <f>IF('ИИД (Отч.)'!D112="","нет",'ИИД (Отч.)'!D112)</f>
        <v>муниципального</v>
      </c>
      <c r="E112" s="83" t="str">
        <f>IF('ИИД (Отч.)'!E112="","нет",'ИИД (Отч.)'!E112)</f>
        <v>регионального</v>
      </c>
      <c r="F112" s="83" t="str">
        <f>IF('ИИД (Отч.)'!F112="","нет",'ИИД (Отч.)'!F112)</f>
        <v>регионального</v>
      </c>
      <c r="G112" s="83" t="str">
        <f>IF('ИИД (Отч.)'!G112="","нет",'ИИД (Отч.)'!G112)</f>
        <v>регионального</v>
      </c>
      <c r="H112" s="83" t="str">
        <f>IF('ИИД (Отч.)'!H112="","нет",'ИИД (Отч.)'!H112)</f>
        <v>муниципального</v>
      </c>
      <c r="I112" s="83" t="str">
        <f>IF('ИИД (Отч.)'!I112="","нет",'ИИД (Отч.)'!I112)</f>
        <v>нет</v>
      </c>
      <c r="J112" s="83" t="str">
        <f>IF('ИИД (Отч.)'!J112="","нет",'ИИД (Отч.)'!J112)</f>
        <v>нет</v>
      </c>
      <c r="K112" s="83" t="str">
        <f>IF('ИИД (Отч.)'!K112="","нет",'ИИД (Отч.)'!K112)</f>
        <v>нет</v>
      </c>
    </row>
    <row r="113" spans="1:11">
      <c r="A113" s="91" t="s">
        <v>230</v>
      </c>
      <c r="B113" s="90" t="str">
        <f>'Методика оценки'!K430</f>
        <v>Количество сотрудников ДОО, переведенных на эффективный контракт</v>
      </c>
      <c r="C113" s="95" t="s">
        <v>502</v>
      </c>
      <c r="D113" s="80">
        <f>IF('ИИД (Отч.)'!D113="",0,'ИИД (Отч.)'!D113)</f>
        <v>0</v>
      </c>
      <c r="E113" s="80">
        <f>IF('ИИД (Отч.)'!E113="",0,'ИИД (Отч.)'!E113)</f>
        <v>0</v>
      </c>
      <c r="F113" s="80">
        <f>IF('ИИД (Отч.)'!F113="",0,'ИИД (Отч.)'!F113)</f>
        <v>0</v>
      </c>
      <c r="G113" s="80">
        <f>IF('ИИД (Отч.)'!G113="",0,'ИИД (Отч.)'!G113)</f>
        <v>0</v>
      </c>
      <c r="H113" s="80">
        <f>IF('ИИД (Отч.)'!H113="",0,'ИИД (Отч.)'!H113)</f>
        <v>0</v>
      </c>
      <c r="I113" s="80">
        <f>IF('ИИД (Отч.)'!I113="",0,'ИИД (Отч.)'!I113)</f>
        <v>0</v>
      </c>
      <c r="J113" s="80">
        <f>IF('ИИД (Отч.)'!J113="",0,'ИИД (Отч.)'!J113)</f>
        <v>0</v>
      </c>
      <c r="K113" s="80">
        <f>IF('ИИД (Отч.)'!K113="",0,'ИИД (Отч.)'!K113)</f>
        <v>0</v>
      </c>
    </row>
    <row r="114" spans="1:11">
      <c r="A114" s="91" t="s">
        <v>231</v>
      </c>
      <c r="B114" s="90" t="str">
        <f>'Методика оценки'!K431</f>
        <v>Количество сотрудников ДОО</v>
      </c>
      <c r="C114" s="95" t="s">
        <v>503</v>
      </c>
      <c r="D114" s="80">
        <f>IF('ИИД (Отч.)'!D114="",0,'ИИД (Отч.)'!D114)</f>
        <v>31</v>
      </c>
      <c r="E114" s="80">
        <f>IF('ИИД (Отч.)'!E114="",0,'ИИД (Отч.)'!E114)</f>
        <v>19</v>
      </c>
      <c r="F114" s="80">
        <f>IF('ИИД (Отч.)'!F114="",0,'ИИД (Отч.)'!F114)</f>
        <v>20</v>
      </c>
      <c r="G114" s="80">
        <f>IF('ИИД (Отч.)'!G114="",0,'ИИД (Отч.)'!G114)</f>
        <v>31</v>
      </c>
      <c r="H114" s="80">
        <f>IF('ИИД (Отч.)'!H114="",0,'ИИД (Отч.)'!H114)</f>
        <v>58</v>
      </c>
      <c r="I114" s="80">
        <f>IF('ИИД (Отч.)'!I114="",0,'ИИД (Отч.)'!I114)</f>
        <v>33</v>
      </c>
      <c r="J114" s="80">
        <f>IF('ИИД (Отч.)'!J114="",0,'ИИД (Отч.)'!J114)</f>
        <v>20</v>
      </c>
      <c r="K114" s="80">
        <f>IF('ИИД (Отч.)'!K114="",0,'ИИД (Отч.)'!K114)</f>
        <v>32</v>
      </c>
    </row>
    <row r="115" spans="1:11">
      <c r="A115" s="91" t="s">
        <v>627</v>
      </c>
      <c r="B115" s="90" t="str">
        <f>'Методика оценки'!K435</f>
        <v xml:space="preserve">Общий объём кредиторской задолженности у ДОО </v>
      </c>
      <c r="C115" s="95" t="s">
        <v>608</v>
      </c>
      <c r="D115" s="80">
        <f>IF('ИИД (Отч.)'!D115="",1000000000,'ИИД (Отч.)'!D115)</f>
        <v>0</v>
      </c>
      <c r="E115" s="80">
        <f>IF('ИИД (Отч.)'!E115="",1000000000,'ИИД (Отч.)'!E115)</f>
        <v>0</v>
      </c>
      <c r="F115" s="80">
        <f>IF('ИИД (Отч.)'!F115="",1000000000,'ИИД (Отч.)'!F115)</f>
        <v>0</v>
      </c>
      <c r="G115" s="80">
        <f>IF('ИИД (Отч.)'!G115="",1000000000,'ИИД (Отч.)'!G115)</f>
        <v>0</v>
      </c>
      <c r="H115" s="80">
        <f>IF('ИИД (Отч.)'!H115="",1000000000,'ИИД (Отч.)'!H115)</f>
        <v>0</v>
      </c>
      <c r="I115" s="80">
        <f>IF('ИИД (Отч.)'!I115="",1000000000,'ИИД (Отч.)'!I115)</f>
        <v>1000000000</v>
      </c>
      <c r="J115" s="80">
        <f>IF('ИИД (Отч.)'!J115="",1000000000,'ИИД (Отч.)'!J115)</f>
        <v>0</v>
      </c>
      <c r="K115" s="80">
        <f>IF('ИИД (Отч.)'!K115="",1000000000,'ИИД (Отч.)'!K115)</f>
        <v>0</v>
      </c>
    </row>
    <row r="116" spans="1:11">
      <c r="A116" s="91" t="s">
        <v>628</v>
      </c>
      <c r="B116" s="90" t="str">
        <f>'Методика оценки'!K436</f>
        <v>Общий объём расходов ДОО</v>
      </c>
      <c r="C116" s="95" t="s">
        <v>609</v>
      </c>
      <c r="D116" s="80">
        <f>IF('ИИД (Отч.)'!D116="",0,'ИИД (Отч.)'!D116)</f>
        <v>11991500</v>
      </c>
      <c r="E116" s="80">
        <f>IF('ИИД (Отч.)'!E116="",0,'ИИД (Отч.)'!E116)</f>
        <v>9855196.4700000007</v>
      </c>
      <c r="F116" s="80">
        <f>IF('ИИД (Отч.)'!F116="",0,'ИИД (Отч.)'!F116)</f>
        <v>9940050.7400000002</v>
      </c>
      <c r="G116" s="80">
        <f>IF('ИИД (Отч.)'!G116="",0,'ИИД (Отч.)'!G116)</f>
        <v>18396175.629999999</v>
      </c>
      <c r="H116" s="80">
        <f>IF('ИИД (Отч.)'!H116="",0,'ИИД (Отч.)'!H116)</f>
        <v>202837.3</v>
      </c>
      <c r="I116" s="80">
        <f>IF('ИИД (Отч.)'!I116="",0,'ИИД (Отч.)'!I116)</f>
        <v>11223089</v>
      </c>
      <c r="J116" s="80">
        <f>IF('ИИД (Отч.)'!J116="",0,'ИИД (Отч.)'!J116)</f>
        <v>90766346.670000002</v>
      </c>
      <c r="K116" s="80">
        <f>IF('ИИД (Отч.)'!K116="",0,'ИИД (Отч.)'!K116)</f>
        <v>9631669439</v>
      </c>
    </row>
    <row r="117" spans="1:11">
      <c r="A117" s="91" t="s">
        <v>629</v>
      </c>
      <c r="B117" s="90" t="str">
        <f>'Методика оценки'!K440</f>
        <v>Общий объём просроченной кредиторской задолженности подведомственных</v>
      </c>
      <c r="C117" s="95" t="s">
        <v>610</v>
      </c>
      <c r="D117" s="80">
        <f>IF('ИИД (Отч.)'!D117="",1000000000,'ИИД (Отч.)'!D117)</f>
        <v>0</v>
      </c>
      <c r="E117" s="80">
        <f>IF('ИИД (Отч.)'!E117="",1000000000,'ИИД (Отч.)'!E117)</f>
        <v>0</v>
      </c>
      <c r="F117" s="80">
        <f>IF('ИИД (Отч.)'!F117="",1000000000,'ИИД (Отч.)'!F117)</f>
        <v>0</v>
      </c>
      <c r="G117" s="80">
        <f>IF('ИИД (Отч.)'!G117="",1000000000,'ИИД (Отч.)'!G117)</f>
        <v>0</v>
      </c>
      <c r="H117" s="80">
        <f>IF('ИИД (Отч.)'!H117="",1000000000,'ИИД (Отч.)'!H117)</f>
        <v>0</v>
      </c>
      <c r="I117" s="80">
        <f>IF('ИИД (Отч.)'!I117="",1000000000,'ИИД (Отч.)'!I117)</f>
        <v>0</v>
      </c>
      <c r="J117" s="80">
        <f>IF('ИИД (Отч.)'!J117="",1000000000,'ИИД (Отч.)'!J117)</f>
        <v>0</v>
      </c>
      <c r="K117" s="80">
        <f>IF('ИИД (Отч.)'!K117="",1000000000,'ИИД (Отч.)'!K117)</f>
        <v>0</v>
      </c>
    </row>
    <row r="118" spans="1:11" ht="45">
      <c r="A118" s="91" t="s">
        <v>630</v>
      </c>
      <c r="B118" s="90" t="str">
        <f>'Методика оценки'!K444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18" s="95" t="s">
        <v>611</v>
      </c>
      <c r="D118" s="80">
        <f>IF('ИИД (Отч.)'!D118="",0,'ИИД (Отч.)'!D118)</f>
        <v>95</v>
      </c>
      <c r="E118" s="80">
        <f>IF('ИИД (Отч.)'!E118="",0,'ИИД (Отч.)'!E118)</f>
        <v>95</v>
      </c>
      <c r="F118" s="80">
        <f>IF('ИИД (Отч.)'!F118="",0,'ИИД (Отч.)'!F118)</f>
        <v>95</v>
      </c>
      <c r="G118" s="80">
        <f>IF('ИИД (Отч.)'!G118="",0,'ИИД (Отч.)'!G118)</f>
        <v>100</v>
      </c>
      <c r="H118" s="80">
        <f>IF('ИИД (Отч.)'!H118="",0,'ИИД (Отч.)'!H118)</f>
        <v>95</v>
      </c>
      <c r="I118" s="80">
        <f>IF('ИИД (Отч.)'!I118="",0,'ИИД (Отч.)'!I118)</f>
        <v>95</v>
      </c>
      <c r="J118" s="80">
        <f>IF('ИИД (Отч.)'!J118="",0,'ИИД (Отч.)'!J118)</f>
        <v>95</v>
      </c>
      <c r="K118" s="80">
        <f>IF('ИИД (Отч.)'!K118="",0,'ИИД (Отч.)'!K118)</f>
        <v>1</v>
      </c>
    </row>
    <row r="119" spans="1:11">
      <c r="A119" s="91" t="s">
        <v>631</v>
      </c>
      <c r="B119" s="90" t="str">
        <f>'Методика оценки'!K447</f>
        <v xml:space="preserve">Количество предписаний надзорных органов </v>
      </c>
      <c r="C119" s="95" t="s">
        <v>612</v>
      </c>
      <c r="D119" s="80">
        <f>IF('ИИД (Отч.)'!D119="",1000000000,'ИИД (Отч.)'!D119)</f>
        <v>2</v>
      </c>
      <c r="E119" s="80">
        <f>IF('ИИД (Отч.)'!E119="",1000000000,'ИИД (Отч.)'!E119)</f>
        <v>2</v>
      </c>
      <c r="F119" s="80">
        <f>IF('ИИД (Отч.)'!F119="",1000000000,'ИИД (Отч.)'!F119)</f>
        <v>2</v>
      </c>
      <c r="G119" s="80">
        <f>IF('ИИД (Отч.)'!G119="",1000000000,'ИИД (Отч.)'!G119)</f>
        <v>2</v>
      </c>
      <c r="H119" s="80">
        <f>IF('ИИД (Отч.)'!H119="",1000000000,'ИИД (Отч.)'!H119)</f>
        <v>0</v>
      </c>
      <c r="I119" s="80">
        <f>IF('ИИД (Отч.)'!I119="",1000000000,'ИИД (Отч.)'!I119)</f>
        <v>2</v>
      </c>
      <c r="J119" s="80">
        <f>IF('ИИД (Отч.)'!J119="",1000000000,'ИИД (Отч.)'!J119)</f>
        <v>0</v>
      </c>
      <c r="K119" s="80">
        <f>IF('ИИД (Отч.)'!K119="",1000000000,'ИИД (Отч.)'!K119)</f>
        <v>2</v>
      </c>
    </row>
    <row r="120" spans="1:11" ht="30">
      <c r="A120" s="91" t="s">
        <v>632</v>
      </c>
      <c r="B120" s="90" t="str">
        <f>'Методика оценки'!K451</f>
        <v xml:space="preserve">Количество зарегистрированных  жалоб на деятельность ДОО со стороны родителей воспитанников </v>
      </c>
      <c r="C120" s="95" t="s">
        <v>619</v>
      </c>
      <c r="D120" s="80">
        <f>IF('ИИД (Отч.)'!D120="",1000000000,'ИИД (Отч.)'!D120)</f>
        <v>0</v>
      </c>
      <c r="E120" s="80">
        <f>IF('ИИД (Отч.)'!E120="",1000000000,'ИИД (Отч.)'!E120)</f>
        <v>0</v>
      </c>
      <c r="F120" s="80">
        <f>IF('ИИД (Отч.)'!F120="",1000000000,'ИИД (Отч.)'!F120)</f>
        <v>0</v>
      </c>
      <c r="G120" s="80">
        <f>IF('ИИД (Отч.)'!G120="",1000000000,'ИИД (Отч.)'!G120)</f>
        <v>0</v>
      </c>
      <c r="H120" s="80">
        <f>IF('ИИД (Отч.)'!H120="",1000000000,'ИИД (Отч.)'!H120)</f>
        <v>0</v>
      </c>
      <c r="I120" s="80">
        <f>IF('ИИД (Отч.)'!I120="",1000000000,'ИИД (Отч.)'!I120)</f>
        <v>0</v>
      </c>
      <c r="J120" s="80">
        <f>IF('ИИД (Отч.)'!J120="",1000000000,'ИИД (Отч.)'!J120)</f>
        <v>0</v>
      </c>
      <c r="K120" s="80">
        <f>IF('ИИД (Отч.)'!K120="",1000000000,'ИИД (Отч.)'!K120)</f>
        <v>0</v>
      </c>
    </row>
    <row r="223" spans="10:11">
      <c r="J223" s="79" t="s">
        <v>47</v>
      </c>
      <c r="K223" s="79" t="s">
        <v>48</v>
      </c>
    </row>
    <row r="224" spans="10:11">
      <c r="J224" s="79" t="s">
        <v>31</v>
      </c>
      <c r="K224" s="79" t="s">
        <v>39</v>
      </c>
    </row>
    <row r="225" spans="10:11">
      <c r="J225" s="79" t="s">
        <v>32</v>
      </c>
      <c r="K225" s="79" t="s">
        <v>40</v>
      </c>
    </row>
    <row r="226" spans="10:11">
      <c r="J226" s="79" t="s">
        <v>33</v>
      </c>
      <c r="K226" s="79" t="s">
        <v>41</v>
      </c>
    </row>
    <row r="227" spans="10:11">
      <c r="J227" s="79" t="s">
        <v>34</v>
      </c>
      <c r="K227" s="79" t="s">
        <v>42</v>
      </c>
    </row>
    <row r="228" spans="10:11">
      <c r="J228" s="79" t="s">
        <v>35</v>
      </c>
      <c r="K228" s="79" t="s">
        <v>43</v>
      </c>
    </row>
    <row r="229" spans="10:11">
      <c r="J229" s="79" t="s">
        <v>36</v>
      </c>
      <c r="K229" s="79" t="s">
        <v>44</v>
      </c>
    </row>
    <row r="230" spans="10:11">
      <c r="J230" s="79" t="s">
        <v>37</v>
      </c>
      <c r="K230" s="79" t="s">
        <v>45</v>
      </c>
    </row>
    <row r="231" spans="10:11">
      <c r="J231" s="79" t="s">
        <v>38</v>
      </c>
      <c r="K231" s="79" t="s">
        <v>46</v>
      </c>
    </row>
  </sheetData>
  <autoFilter ref="A4:H4"/>
  <conditionalFormatting sqref="D5:K14">
    <cfRule type="containsBlanks" dxfId="3" priority="41">
      <formula>LEN(TRIM(D5))=0</formula>
    </cfRule>
  </conditionalFormatting>
  <conditionalFormatting sqref="D5:K86 D88:K93 D95:K98 D100:K120">
    <cfRule type="containsBlanks" dxfId="2" priority="42">
      <formula>LEN(TRIM(D5))=0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theme="0" tint="-0.34998626667073579"/>
    <outlinePr summaryBelow="0" summaryRight="0"/>
  </sheetPr>
  <dimension ref="A1:K44"/>
  <sheetViews>
    <sheetView zoomScale="70" zoomScaleNormal="70" workbookViewId="0">
      <selection activeCell="H9" sqref="H9"/>
    </sheetView>
  </sheetViews>
  <sheetFormatPr defaultColWidth="9.140625" defaultRowHeight="15"/>
  <cols>
    <col min="1" max="1" width="7.7109375" style="62" customWidth="1"/>
    <col min="2" max="2" width="9.85546875" style="60" customWidth="1"/>
    <col min="3" max="3" width="76.85546875" style="132" customWidth="1"/>
    <col min="4" max="11" width="19.7109375" style="79" customWidth="1"/>
    <col min="12" max="16384" width="9.140625" style="61"/>
  </cols>
  <sheetData>
    <row r="1" spans="1:11" ht="20.25">
      <c r="A1" s="100" t="s">
        <v>754</v>
      </c>
      <c r="B1" s="63"/>
      <c r="C1" s="131"/>
      <c r="D1" s="77"/>
      <c r="E1" s="77"/>
      <c r="F1" s="77"/>
      <c r="G1" s="77"/>
      <c r="H1" s="77"/>
      <c r="I1" s="77"/>
      <c r="J1" s="77"/>
      <c r="K1" s="77"/>
    </row>
    <row r="3" spans="1:11" s="117" customFormat="1" ht="57">
      <c r="A3" s="103" t="s">
        <v>0</v>
      </c>
      <c r="B3" s="102" t="s">
        <v>18</v>
      </c>
      <c r="C3" s="102" t="s">
        <v>24</v>
      </c>
      <c r="D3" s="183" t="str">
        <f>'ИИД (Отч.)'!D3</f>
        <v>МБДОУ «Детский сад № 1 «Ангелочки» с. Ножай-Юрт»</v>
      </c>
      <c r="E3" s="183" t="str">
        <f>'ИИД (Отч.)'!E3</f>
        <v>МБДОУ «Детский сад № 2 «Солнышко» с. Ножай-Юрт»</v>
      </c>
      <c r="F3" s="183" t="str">
        <f>'ИИД (Отч.)'!F3</f>
        <v>МБДОУ «Детский сад с. Аллерой»</v>
      </c>
      <c r="G3" s="183" t="str">
        <f>'ИИД (Отч.)'!G3</f>
        <v>МБДОУ «Детский сад «Ласточки» с. Галайты»</v>
      </c>
      <c r="H3" s="183" t="str">
        <f>'ИИД (Отч.)'!H3</f>
        <v>МБДОУ «Детский сад с. Зандак»</v>
      </c>
      <c r="I3" s="183" t="str">
        <f>'ИИД (Отч.)'!I3</f>
        <v>МБДОУ «Детский сад «Солнышко» с. Саясан»</v>
      </c>
      <c r="J3" s="183" t="str">
        <f>'ИИД (Отч.)'!J3</f>
        <v>МБДОУ «Детский сад «Теремок» с. Мескеты»</v>
      </c>
      <c r="K3" s="183" t="str">
        <f>'ИИД (Отч.)'!K3</f>
        <v>МБДОУ «Детский сад «Малышка» с. Энгеной»</v>
      </c>
    </row>
    <row r="4" spans="1:11">
      <c r="A4" s="8"/>
      <c r="B4" s="59"/>
      <c r="C4" s="133"/>
      <c r="D4" s="15"/>
      <c r="E4" s="15"/>
      <c r="F4" s="15"/>
      <c r="G4" s="15"/>
      <c r="H4" s="15"/>
      <c r="I4" s="15"/>
      <c r="J4" s="15"/>
      <c r="K4" s="15"/>
    </row>
    <row r="5" spans="1:11" s="114" customFormat="1" ht="30">
      <c r="A5" s="2"/>
      <c r="B5" s="91" t="str">
        <f>'Методика оценки'!A15</f>
        <v>К1.3.</v>
      </c>
      <c r="C5" s="90" t="str">
        <f>'Методика оценки'!C15</f>
        <v>Количество разновидностей бесплатных кружков и секций в ДОО в отчетном году</v>
      </c>
      <c r="D5" s="73">
        <f>IF('ИИД (Отч.)'!D7="","",'ИИД (Отч.)'!D7)</f>
        <v>0</v>
      </c>
      <c r="E5" s="73">
        <f>IF('ИИД (Отч.)'!E7="","",'ИИД (Отч.)'!E7)</f>
        <v>0</v>
      </c>
      <c r="F5" s="73">
        <f>IF('ИИД (Отч.)'!F7="","",'ИИД (Отч.)'!F7)</f>
        <v>0</v>
      </c>
      <c r="G5" s="73">
        <f>IF('ИИД (Отч.)'!G7="","",'ИИД (Отч.)'!G7)</f>
        <v>0</v>
      </c>
      <c r="H5" s="73">
        <f>IF('ИИД (Отч.)'!H7="","",'ИИД (Отч.)'!H7)</f>
        <v>0</v>
      </c>
      <c r="I5" s="73">
        <f>IF('ИИД (Отч.)'!I7="","",'ИИД (Отч.)'!I7)</f>
        <v>0</v>
      </c>
      <c r="J5" s="73">
        <f>IF('ИИД (Отч.)'!J7="","",'ИИД (Отч.)'!J7)</f>
        <v>1</v>
      </c>
      <c r="K5" s="73">
        <f>IF('ИИД (Отч.)'!K7="","",'ИИД (Отч.)'!K7)</f>
        <v>0</v>
      </c>
    </row>
    <row r="6" spans="1:11" s="114" customFormat="1" ht="30">
      <c r="A6" s="2"/>
      <c r="B6" s="91" t="str">
        <f>'Методика оценки'!A22</f>
        <v>К1.4.</v>
      </c>
      <c r="C6" s="90" t="str">
        <f>'Методика оценки'!C22</f>
        <v xml:space="preserve">Доля воспитанников, получающих дополнительное образование бесплатно (в общем числе воспитанников) в отчетном году
</v>
      </c>
      <c r="D6" s="115">
        <f>IF(OR('ИИД (Отч.)'!D8="",'ИИД (Отч.)'!D9=""),"",('ИИД (Отч.)'!D8/'ИИД (Отч.)'!D9)*100)</f>
        <v>0</v>
      </c>
      <c r="E6" s="115">
        <f>IF(OR('ИИД (Отч.)'!E8="",'ИИД (Отч.)'!E9=""),"",('ИИД (Отч.)'!E8/'ИИД (Отч.)'!E9)*100)</f>
        <v>0</v>
      </c>
      <c r="F6" s="115">
        <f>IF(OR('ИИД (Отч.)'!F8="",'ИИД (Отч.)'!F9=""),"",('ИИД (Отч.)'!F8/'ИИД (Отч.)'!F9)*100)</f>
        <v>0</v>
      </c>
      <c r="G6" s="115">
        <f>IF(OR('ИИД (Отч.)'!G8="",'ИИД (Отч.)'!G9=""),"",('ИИД (Отч.)'!G8/'ИИД (Отч.)'!G9)*100)</f>
        <v>0</v>
      </c>
      <c r="H6" s="115">
        <f>IF(OR('ИИД (Отч.)'!H8="",'ИИД (Отч.)'!H9=""),"",('ИИД (Отч.)'!H8/'ИИД (Отч.)'!H9)*100)</f>
        <v>0</v>
      </c>
      <c r="I6" s="115">
        <f>IF(OR('ИИД (Отч.)'!I8="",'ИИД (Отч.)'!I9=""),"",('ИИД (Отч.)'!I8/'ИИД (Отч.)'!I9)*100)</f>
        <v>0</v>
      </c>
      <c r="J6" s="115">
        <f>IF(OR('ИИД (Отч.)'!J8="",'ИИД (Отч.)'!J9=""),"",('ИИД (Отч.)'!J8/'ИИД (Отч.)'!J9)*100)</f>
        <v>0</v>
      </c>
      <c r="K6" s="115">
        <f>IF(OR('ИИД (Отч.)'!K8="",'ИИД (Отч.)'!K9=""),"",('ИИД (Отч.)'!K8/'ИИД (Отч.)'!K9)*100)</f>
        <v>0</v>
      </c>
    </row>
    <row r="7" spans="1:11" s="114" customFormat="1" ht="30">
      <c r="A7" s="2"/>
      <c r="B7" s="91" t="str">
        <f>'Методика оценки'!A35</f>
        <v>К1.5</v>
      </c>
      <c r="C7" s="90" t="str">
        <f>'Методика оценки'!C35</f>
        <v>Количество проведенных в ДОО конкурсов, выставок, открытых уроков, демонстрирующих достижения воспитанников, в отчетном году</v>
      </c>
      <c r="D7" s="73">
        <f>IF('ИИД (Отч.)'!D10="","",'ИИД (Отч.)'!D10)</f>
        <v>6</v>
      </c>
      <c r="E7" s="73">
        <f>IF('ИИД (Отч.)'!E10="","",'ИИД (Отч.)'!E10)</f>
        <v>5</v>
      </c>
      <c r="F7" s="73">
        <f>IF('ИИД (Отч.)'!F10="","",'ИИД (Отч.)'!F10)</f>
        <v>2</v>
      </c>
      <c r="G7" s="73">
        <f>IF('ИИД (Отч.)'!G10="","",'ИИД (Отч.)'!G10)</f>
        <v>10</v>
      </c>
      <c r="H7" s="73">
        <f>IF('ИИД (Отч.)'!H10="","",'ИИД (Отч.)'!H10)</f>
        <v>12</v>
      </c>
      <c r="I7" s="73">
        <f>IF('ИИД (Отч.)'!I10="","",'ИИД (Отч.)'!I10)</f>
        <v>14</v>
      </c>
      <c r="J7" s="73" t="str">
        <f>IF('ИИД (Отч.)'!J10="","",'ИИД (Отч.)'!J10)</f>
        <v/>
      </c>
      <c r="K7" s="73">
        <f>IF('ИИД (Отч.)'!K10="","",'ИИД (Отч.)'!K10)</f>
        <v>0</v>
      </c>
    </row>
    <row r="8" spans="1:11" s="114" customFormat="1" ht="30">
      <c r="A8" s="2"/>
      <c r="B8" s="91" t="str">
        <f>'Методика оценки'!A39</f>
        <v>К1.6</v>
      </c>
      <c r="C8" s="90" t="str">
        <f>'Методика оценки'!C39</f>
        <v>Количество познавательных мероприятий, проведенных ДОО совместно с родителями воспитанников, в отчетном году</v>
      </c>
      <c r="D8" s="73">
        <f>IF('ИИД (Отч.)'!D11="","",'ИИД (Отч.)'!D11)</f>
        <v>7</v>
      </c>
      <c r="E8" s="73">
        <f>IF('ИИД (Отч.)'!E11="","",'ИИД (Отч.)'!E11)</f>
        <v>3</v>
      </c>
      <c r="F8" s="73">
        <f>IF('ИИД (Отч.)'!F11="","",'ИИД (Отч.)'!F11)</f>
        <v>2</v>
      </c>
      <c r="G8" s="73">
        <f>IF('ИИД (Отч.)'!G11="","",'ИИД (Отч.)'!G11)</f>
        <v>10</v>
      </c>
      <c r="H8" s="73">
        <f>IF('ИИД (Отч.)'!H11="","",'ИИД (Отч.)'!H11)</f>
        <v>9</v>
      </c>
      <c r="I8" s="73">
        <f>IF('ИИД (Отч.)'!I11="","",'ИИД (Отч.)'!I11)</f>
        <v>2</v>
      </c>
      <c r="J8" s="73">
        <f>IF('ИИД (Отч.)'!J11="","",'ИИД (Отч.)'!J11)</f>
        <v>2</v>
      </c>
      <c r="K8" s="73">
        <f>IF('ИИД (Отч.)'!K11="","",'ИИД (Отч.)'!K11)</f>
        <v>0</v>
      </c>
    </row>
    <row r="9" spans="1:11" s="114" customFormat="1" ht="30">
      <c r="A9" s="2"/>
      <c r="B9" s="91" t="str">
        <f>'Методика оценки'!A46</f>
        <v>К1.7</v>
      </c>
      <c r="C9" s="90" t="str">
        <f>'Методика оценки'!C46</f>
        <v>Количество разновидностей партнерских организаций, с которыми ДОО реализует совместные познавательные мероприятия</v>
      </c>
      <c r="D9" s="73">
        <f>IF('ИИД (Отч.)'!D12="","",'ИИД (Отч.)'!D12)</f>
        <v>1</v>
      </c>
      <c r="E9" s="73">
        <f>IF('ИИД (Отч.)'!E12="","",'ИИД (Отч.)'!E12)</f>
        <v>0</v>
      </c>
      <c r="F9" s="73" t="str">
        <f>IF('ИИД (Отч.)'!F12="","",'ИИД (Отч.)'!F12)</f>
        <v/>
      </c>
      <c r="G9" s="73">
        <f>IF('ИИД (Отч.)'!G12="","",'ИИД (Отч.)'!G12)</f>
        <v>2</v>
      </c>
      <c r="H9" s="73">
        <f>IF('ИИД (Отч.)'!H12="","",'ИИД (Отч.)'!H12)</f>
        <v>2</v>
      </c>
      <c r="I9" s="73">
        <f>IF('ИИД (Отч.)'!I12="","",'ИИД (Отч.)'!I12)</f>
        <v>2</v>
      </c>
      <c r="J9" s="73" t="str">
        <f>IF('ИИД (Отч.)'!J12="","",'ИИД (Отч.)'!J12)</f>
        <v/>
      </c>
      <c r="K9" s="73">
        <f>IF('ИИД (Отч.)'!K12="","",'ИИД (Отч.)'!K12)</f>
        <v>0</v>
      </c>
    </row>
    <row r="10" spans="1:11" s="114" customFormat="1" ht="30">
      <c r="A10" s="2"/>
      <c r="B10" s="91" t="str">
        <f>'Методика оценки'!A51</f>
        <v>К1.8</v>
      </c>
      <c r="C10" s="86" t="str">
        <f>'Методика оценки'!C51</f>
        <v>Количество используемых в ДОО вариативных форм дошкольного образования в отчетном году</v>
      </c>
      <c r="D10" s="73">
        <f>IF('ИИД (Отч.)'!D13="","",'ИИД (Отч.)'!D13)</f>
        <v>4</v>
      </c>
      <c r="E10" s="73">
        <f>IF('ИИД (Отч.)'!E13="","",'ИИД (Отч.)'!E13)</f>
        <v>5</v>
      </c>
      <c r="F10" s="73">
        <f>IF('ИИД (Отч.)'!F13="","",'ИИД (Отч.)'!F13)</f>
        <v>5</v>
      </c>
      <c r="G10" s="73">
        <f>IF('ИИД (Отч.)'!G13="","",'ИИД (Отч.)'!G13)</f>
        <v>4</v>
      </c>
      <c r="H10" s="73">
        <f>IF('ИИД (Отч.)'!H13="","",'ИИД (Отч.)'!H13)</f>
        <v>2</v>
      </c>
      <c r="I10" s="73">
        <f>IF('ИИД (Отч.)'!I13="","",'ИИД (Отч.)'!I13)</f>
        <v>0</v>
      </c>
      <c r="J10" s="73" t="str">
        <f>IF('ИИД (Отч.)'!J13="","",'ИИД (Отч.)'!J13)</f>
        <v/>
      </c>
      <c r="K10" s="73">
        <f>IF('ИИД (Отч.)'!K13="","",'ИИД (Отч.)'!K13)</f>
        <v>2</v>
      </c>
    </row>
    <row r="11" spans="1:11" s="114" customFormat="1" ht="60">
      <c r="A11" s="2"/>
      <c r="B11" s="91" t="str">
        <f>'Методика оценки'!A73</f>
        <v>К1.11</v>
      </c>
      <c r="C11" s="90" t="str">
        <f>'Методика оценки'!C73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1" s="73">
        <f>IF('ИИД (Отч.)'!D17="","",'ИИД (Отч.)'!D17)</f>
        <v>5</v>
      </c>
      <c r="E11" s="73">
        <f>IF('ИИД (Отч.)'!E17="","",'ИИД (Отч.)'!E17)</f>
        <v>5</v>
      </c>
      <c r="F11" s="73">
        <f>IF('ИИД (Отч.)'!F17="","",'ИИД (Отч.)'!F17)</f>
        <v>5</v>
      </c>
      <c r="G11" s="73">
        <f>IF('ИИД (Отч.)'!G17="","",'ИИД (Отч.)'!G17)</f>
        <v>0</v>
      </c>
      <c r="H11" s="73">
        <f>IF('ИИД (Отч.)'!H17="","",'ИИД (Отч.)'!H17)</f>
        <v>5</v>
      </c>
      <c r="I11" s="73">
        <f>IF('ИИД (Отч.)'!I17="","",'ИИД (Отч.)'!I17)</f>
        <v>5</v>
      </c>
      <c r="J11" s="73">
        <f>IF('ИИД (Отч.)'!J17="","",'ИИД (Отч.)'!J17)</f>
        <v>5</v>
      </c>
      <c r="K11" s="73">
        <f>IF('ИИД (Отч.)'!K17="","",'ИИД (Отч.)'!K17)</f>
        <v>5</v>
      </c>
    </row>
    <row r="12" spans="1:11" s="114" customFormat="1" ht="30">
      <c r="A12" s="2"/>
      <c r="B12" s="91" t="str">
        <f>'Методика оценки'!A83</f>
        <v>К2.1.</v>
      </c>
      <c r="C12" s="86" t="str">
        <f>'Методика оценки'!C83</f>
        <v>Среднее количество дней, пропущенных одним воспитанником ДОО по болезни, в отчётном году</v>
      </c>
      <c r="D12" s="73">
        <f>IF(OR('ИИД (Отч.)'!D19="",'ИИД (Отч.)'!D9=""),"",('ИИД (Отч.)'!D19/'ИИД (Отч.)'!D9))</f>
        <v>0.40697674418604651</v>
      </c>
      <c r="E12" s="73">
        <f>IF(OR('ИИД (Отч.)'!E19="",'ИИД (Отч.)'!E9=""),"",('ИИД (Отч.)'!E19/'ИИД (Отч.)'!E9))</f>
        <v>0.35714285714285715</v>
      </c>
      <c r="F12" s="73">
        <f>IF(OR('ИИД (Отч.)'!F19="",'ИИД (Отч.)'!F9=""),"",('ИИД (Отч.)'!F19/'ИИД (Отч.)'!F9))</f>
        <v>0.44117647058823528</v>
      </c>
      <c r="G12" s="73">
        <f>IF(OR('ИИД (Отч.)'!G19="",'ИИД (Отч.)'!G9=""),"",('ИИД (Отч.)'!G19/'ИИД (Отч.)'!G9))</f>
        <v>0.22292993630573249</v>
      </c>
      <c r="H12" s="73">
        <f>IF(OR('ИИД (Отч.)'!H19="",'ИИД (Отч.)'!H9=""),"",('ИИД (Отч.)'!H19/'ИИД (Отч.)'!H9))</f>
        <v>0.16666666666666666</v>
      </c>
      <c r="I12" s="73">
        <f>IF(OR('ИИД (Отч.)'!I19="",'ИИД (Отч.)'!I9=""),"",('ИИД (Отч.)'!I19/'ИИД (Отч.)'!I9))</f>
        <v>0.27027027027027029</v>
      </c>
      <c r="J12" s="73">
        <f>IF(OR('ИИД (Отч.)'!J19="",'ИИД (Отч.)'!J9=""),"",('ИИД (Отч.)'!J19/'ИИД (Отч.)'!J9))</f>
        <v>2.6666666666666665</v>
      </c>
      <c r="K12" s="73">
        <f>IF(OR('ИИД (Отч.)'!K19="",'ИИД (Отч.)'!K9=""),"",('ИИД (Отч.)'!K19/'ИИД (Отч.)'!K9))</f>
        <v>1.6666666666666667</v>
      </c>
    </row>
    <row r="13" spans="1:11" s="114" customFormat="1" ht="45">
      <c r="A13" s="2"/>
      <c r="B13" s="91" t="str">
        <f>'Методика оценки'!A88</f>
        <v>К2.2.</v>
      </c>
      <c r="C13" s="90" t="str">
        <f>'Методика оценки'!C88</f>
        <v>Количество несчастных случаев, отравлений и травм, полученных воспитанниками во время пребывания в ДОО (на 100 воcпитанников) в отчётном году</v>
      </c>
      <c r="D13" s="73">
        <f>IF(OR('ИИД (Отч.)'!D20="",'ИИД (Отч.)'!D9=""),"",('ИИД (Отч.)'!D20/'ИИД (Отч.)'!D9)*100)</f>
        <v>0</v>
      </c>
      <c r="E13" s="73">
        <f>IF(OR('ИИД (Отч.)'!E20="",'ИИД (Отч.)'!E9=""),"",('ИИД (Отч.)'!E20/'ИИД (Отч.)'!E9)*100)</f>
        <v>0</v>
      </c>
      <c r="F13" s="73">
        <f>IF(OR('ИИД (Отч.)'!F20="",'ИИД (Отч.)'!F9=""),"",('ИИД (Отч.)'!F20/'ИИД (Отч.)'!F9)*100)</f>
        <v>0</v>
      </c>
      <c r="G13" s="73">
        <f>IF(OR('ИИД (Отч.)'!G20="",'ИИД (Отч.)'!G9=""),"",('ИИД (Отч.)'!G20/'ИИД (Отч.)'!G9)*100)</f>
        <v>0</v>
      </c>
      <c r="H13" s="73">
        <f>IF(OR('ИИД (Отч.)'!H20="",'ИИД (Отч.)'!H9=""),"",('ИИД (Отч.)'!H20/'ИИД (Отч.)'!H9)*100)</f>
        <v>0</v>
      </c>
      <c r="I13" s="73">
        <f>IF(OR('ИИД (Отч.)'!I20="",'ИИД (Отч.)'!I9=""),"",('ИИД (Отч.)'!I20/'ИИД (Отч.)'!I9)*100)</f>
        <v>0</v>
      </c>
      <c r="J13" s="73">
        <f>IF(OR('ИИД (Отч.)'!J20="",'ИИД (Отч.)'!J9=""),"",('ИИД (Отч.)'!J20/'ИИД (Отч.)'!J9)*100)</f>
        <v>0</v>
      </c>
      <c r="K13" s="73">
        <f>IF(OR('ИИД (Отч.)'!K20="",'ИИД (Отч.)'!K9=""),"",('ИИД (Отч.)'!K20/'ИИД (Отч.)'!K9)*100)</f>
        <v>0</v>
      </c>
    </row>
    <row r="14" spans="1:11" s="114" customFormat="1">
      <c r="A14" s="65"/>
      <c r="B14" s="111" t="str">
        <f>'Методика оценки'!A104</f>
        <v>К2.4.</v>
      </c>
      <c r="C14" s="86" t="str">
        <f>'Методика оценки'!C104</f>
        <v>Доля воспитанников, прошедших диспансеризацию в отчётном году</v>
      </c>
      <c r="D14" s="73">
        <f>IF(OR('ИИД (Отч.)'!D22="",'ИИД (Отч.)'!D9=""),"",('ИИД (Отч.)'!D22/'ИИД (Отч.)'!D9)*100)</f>
        <v>100</v>
      </c>
      <c r="E14" s="73">
        <f>IF(OR('ИИД (Отч.)'!E22="",'ИИД (Отч.)'!E9=""),"",('ИИД (Отч.)'!E22/'ИИД (Отч.)'!E9)*100)</f>
        <v>100</v>
      </c>
      <c r="F14" s="73">
        <f>IF(OR('ИИД (Отч.)'!F22="",'ИИД (Отч.)'!F9=""),"",('ИИД (Отч.)'!F22/'ИИД (Отч.)'!F9)*100)</f>
        <v>100</v>
      </c>
      <c r="G14" s="73">
        <f>IF(OR('ИИД (Отч.)'!G22="",'ИИД (Отч.)'!G9=""),"",('ИИД (Отч.)'!G22/'ИИД (Отч.)'!G9)*100)</f>
        <v>96.178343949044589</v>
      </c>
      <c r="H14" s="73">
        <f>IF(OR('ИИД (Отч.)'!H22="",'ИИД (Отч.)'!H9=""),"",('ИИД (Отч.)'!H22/'ИИД (Отч.)'!H9)*100)</f>
        <v>59.895833333333336</v>
      </c>
      <c r="I14" s="73">
        <f>IF(OR('ИИД (Отч.)'!I22="",'ИИД (Отч.)'!I9=""),"",('ИИД (Отч.)'!I22/'ИИД (Отч.)'!I9)*100)</f>
        <v>100</v>
      </c>
      <c r="J14" s="73">
        <f>IF(OR('ИИД (Отч.)'!J22="",'ИИД (Отч.)'!J9=""),"",('ИИД (Отч.)'!J22/'ИИД (Отч.)'!J9)*100)</f>
        <v>116.66666666666667</v>
      </c>
      <c r="K14" s="73">
        <f>IF(OR('ИИД (Отч.)'!K22="",'ИИД (Отч.)'!K9=""),"",('ИИД (Отч.)'!K22/'ИИД (Отч.)'!K9)*100)</f>
        <v>100</v>
      </c>
    </row>
    <row r="15" spans="1:11" s="114" customFormat="1" ht="45">
      <c r="A15" s="65"/>
      <c r="B15" s="86" t="str">
        <f>'Методика оценки'!A113</f>
        <v>К3.1.</v>
      </c>
      <c r="C15" s="86" t="str">
        <f>'Методика оценки'!C113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15" s="73">
        <f>IF(OR('ИИД (Отч.)'!D25="",'ИИД (Отч.)'!D24=""),"",('ИИД (Отч.)'!D25/'ИИД (Отч.)'!D24)*100)</f>
        <v>50</v>
      </c>
      <c r="E15" s="73">
        <f>IF(OR('ИИД (Отч.)'!E25="",'ИИД (Отч.)'!E24=""),"",('ИИД (Отч.)'!E25/'ИИД (Отч.)'!E24)*100)</f>
        <v>0</v>
      </c>
      <c r="F15" s="73">
        <f>IF(OR('ИИД (Отч.)'!F25="",'ИИД (Отч.)'!F24=""),"",('ИИД (Отч.)'!F25/'ИИД (Отч.)'!F24)*100)</f>
        <v>0</v>
      </c>
      <c r="G15" s="73">
        <f>IF(OR('ИИД (Отч.)'!G25="",'ИИД (Отч.)'!G24=""),"",('ИИД (Отч.)'!G25/'ИИД (Отч.)'!G24)*100)</f>
        <v>0</v>
      </c>
      <c r="H15" s="73">
        <f>IF(OR('ИИД (Отч.)'!H25="",'ИИД (Отч.)'!H24=""),"",('ИИД (Отч.)'!H25/'ИИД (Отч.)'!H24)*100)</f>
        <v>13.333333333333334</v>
      </c>
      <c r="I15" s="73" t="str">
        <f>IF(OR('ИИД (Отч.)'!I25="",'ИИД (Отч.)'!I24=""),"",('ИИД (Отч.)'!I25/'ИИД (Отч.)'!I24)*100)</f>
        <v/>
      </c>
      <c r="J15" s="73">
        <f>IF(OR('ИИД (Отч.)'!J25="",'ИИД (Отч.)'!J24=""),"",('ИИД (Отч.)'!J25/'ИИД (Отч.)'!J24)*100)</f>
        <v>50</v>
      </c>
      <c r="K15" s="73">
        <f>IF(OR('ИИД (Отч.)'!K25="",'ИИД (Отч.)'!K24=""),"",('ИИД (Отч.)'!K25/'ИИД (Отч.)'!K24)*100)</f>
        <v>0</v>
      </c>
    </row>
    <row r="16" spans="1:11" s="114" customFormat="1" ht="45">
      <c r="A16" s="65"/>
      <c r="B16" s="86" t="str">
        <f>'Методика оценки'!A120</f>
        <v>К3.2.</v>
      </c>
      <c r="C16" s="86" t="str">
        <f>'Методика оценки'!C120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16" s="73">
        <f>IF(OR('ИИД (Отч.)'!D26="",'ИИД (Отч.)'!D27=""),"",('ИИД (Отч.)'!D26/'ИИД (Отч.)'!D27)*100)</f>
        <v>25</v>
      </c>
      <c r="E16" s="73">
        <f>IF(OR('ИИД (Отч.)'!E26="",'ИИД (Отч.)'!E27=""),"",('ИИД (Отч.)'!E26/'ИИД (Отч.)'!E27)*100)</f>
        <v>14.285714285714285</v>
      </c>
      <c r="F16" s="73">
        <f>IF(OR('ИИД (Отч.)'!F26="",'ИИД (Отч.)'!F27=""),"",('ИИД (Отч.)'!F26/'ИИД (Отч.)'!F27)*100)</f>
        <v>42.857142857142854</v>
      </c>
      <c r="G16" s="73">
        <f>IF(OR('ИИД (Отч.)'!G26="",'ИИД (Отч.)'!G27=""),"",('ИИД (Отч.)'!G26/'ИИД (Отч.)'!G27)*100)</f>
        <v>88.888888888888886</v>
      </c>
      <c r="H16" s="73">
        <f>IF(OR('ИИД (Отч.)'!H26="",'ИИД (Отч.)'!H27=""),"",('ИИД (Отч.)'!H26/'ИИД (Отч.)'!H27)*100)</f>
        <v>24</v>
      </c>
      <c r="I16" s="73">
        <f>IF(OR('ИИД (Отч.)'!I26="",'ИИД (Отч.)'!I27=""),"",('ИИД (Отч.)'!I26/'ИИД (Отч.)'!I27)*100)</f>
        <v>54.54545454545454</v>
      </c>
      <c r="J16" s="73">
        <f>IF(OR('ИИД (Отч.)'!J26="",'ИИД (Отч.)'!J27=""),"",('ИИД (Отч.)'!J26/'ИИД (Отч.)'!J27)*100)</f>
        <v>66.666666666666657</v>
      </c>
      <c r="K16" s="73">
        <f>IF(OR('ИИД (Отч.)'!K26="",'ИИД (Отч.)'!K27=""),"",('ИИД (Отч.)'!K26/'ИИД (Отч.)'!K27)*100)</f>
        <v>53.846153846153847</v>
      </c>
    </row>
    <row r="17" spans="1:11" s="114" customFormat="1" ht="45">
      <c r="A17" s="65"/>
      <c r="B17" s="86" t="str">
        <f>'Методика оценки'!A125</f>
        <v>К3.3.</v>
      </c>
      <c r="C17" s="86" t="str">
        <f>'Методика оценки'!C125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17" s="73" t="str">
        <f>IF('ИИД (Отч.)'!D28="","",'ИИД (Отч.)'!D28)</f>
        <v/>
      </c>
      <c r="E17" s="73">
        <f>IF('ИИД (Отч.)'!E28="","",'ИИД (Отч.)'!E28)</f>
        <v>1</v>
      </c>
      <c r="F17" s="73">
        <f>IF('ИИД (Отч.)'!F28="","",'ИИД (Отч.)'!F28)</f>
        <v>0</v>
      </c>
      <c r="G17" s="73">
        <f>IF('ИИД (Отч.)'!G28="","",'ИИД (Отч.)'!G28)</f>
        <v>4</v>
      </c>
      <c r="H17" s="73">
        <f>IF('ИИД (Отч.)'!H28="","",'ИИД (Отч.)'!H28)</f>
        <v>1</v>
      </c>
      <c r="I17" s="73">
        <f>IF('ИИД (Отч.)'!I28="","",'ИИД (Отч.)'!I28)</f>
        <v>0</v>
      </c>
      <c r="J17" s="73">
        <f>IF('ИИД (Отч.)'!J28="","",'ИИД (Отч.)'!J28)</f>
        <v>1</v>
      </c>
      <c r="K17" s="73">
        <f>IF('ИИД (Отч.)'!K28="","",'ИИД (Отч.)'!K28)</f>
        <v>6</v>
      </c>
    </row>
    <row r="18" spans="1:11" s="114" customFormat="1" ht="60">
      <c r="A18" s="65"/>
      <c r="B18" s="86" t="str">
        <f>'Методика оценки'!A130</f>
        <v>К3.4.</v>
      </c>
      <c r="C18" s="86" t="str">
        <f>'Методика оценки'!C130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18" s="73" t="str">
        <f>IF(OR('ИИД (Отч.)'!D29="",'ИИД (Отч.)'!D27=""),"",('ИИД (Отч.)'!D29/'ИИД (Отч.)'!D27)*100)</f>
        <v/>
      </c>
      <c r="E18" s="73" t="str">
        <f>IF(OR('ИИД (Отч.)'!E29="",'ИИД (Отч.)'!E27=""),"",('ИИД (Отч.)'!E29/'ИИД (Отч.)'!E27)*100)</f>
        <v/>
      </c>
      <c r="F18" s="73" t="str">
        <f>IF(OR('ИИД (Отч.)'!F29="",'ИИД (Отч.)'!F27=""),"",('ИИД (Отч.)'!F29/'ИИД (Отч.)'!F27)*100)</f>
        <v/>
      </c>
      <c r="G18" s="73" t="str">
        <f>IF(OR('ИИД (Отч.)'!G29="",'ИИД (Отч.)'!G27=""),"",('ИИД (Отч.)'!G29/'ИИД (Отч.)'!G27)*100)</f>
        <v/>
      </c>
      <c r="H18" s="73" t="str">
        <f>IF(OR('ИИД (Отч.)'!H29="",'ИИД (Отч.)'!H27=""),"",('ИИД (Отч.)'!H29/'ИИД (Отч.)'!H27)*100)</f>
        <v/>
      </c>
      <c r="I18" s="73" t="str">
        <f>IF(OR('ИИД (Отч.)'!I29="",'ИИД (Отч.)'!I27=""),"",('ИИД (Отч.)'!I29/'ИИД (Отч.)'!I27)*100)</f>
        <v/>
      </c>
      <c r="J18" s="73" t="str">
        <f>IF(OR('ИИД (Отч.)'!J29="",'ИИД (Отч.)'!J27=""),"",('ИИД (Отч.)'!J29/'ИИД (Отч.)'!J27)*100)</f>
        <v/>
      </c>
      <c r="K18" s="73">
        <f>IF(OR('ИИД (Отч.)'!K29="",'ИИД (Отч.)'!K27=""),"",('ИИД (Отч.)'!K29/'ИИД (Отч.)'!K27)*100)</f>
        <v>61.53846153846154</v>
      </c>
    </row>
    <row r="19" spans="1:11" s="114" customFormat="1" ht="45">
      <c r="A19" s="65"/>
      <c r="B19" s="86" t="str">
        <f>'Методика оценки'!A135</f>
        <v>К3.5.</v>
      </c>
      <c r="C19" s="86" t="str">
        <f>'Методика оценки'!C135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19" s="73">
        <f>IF(OR('ИИД (Отч.)'!D30="",'ИИД (Отч.)'!D27=""),"",('ИИД (Отч.)'!D30/'ИИД (Отч.)'!D27)*100)</f>
        <v>37.5</v>
      </c>
      <c r="E19" s="73">
        <f>IF(OR('ИИД (Отч.)'!E30="",'ИИД (Отч.)'!E27=""),"",('ИИД (Отч.)'!E30/'ИИД (Отч.)'!E27)*100)</f>
        <v>71.428571428571431</v>
      </c>
      <c r="F19" s="73">
        <f>IF(OR('ИИД (Отч.)'!F30="",'ИИД (Отч.)'!F27=""),"",('ИИД (Отч.)'!F30/'ИИД (Отч.)'!F27)*100)</f>
        <v>42.857142857142854</v>
      </c>
      <c r="G19" s="73">
        <f>IF(OR('ИИД (Отч.)'!G30="",'ИИД (Отч.)'!G27=""),"",('ИИД (Отч.)'!G30/'ИИД (Отч.)'!G27)*100)</f>
        <v>61.111111111111114</v>
      </c>
      <c r="H19" s="73">
        <f>IF(OR('ИИД (Отч.)'!H30="",'ИИД (Отч.)'!H27=""),"",('ИИД (Отч.)'!H30/'ИИД (Отч.)'!H27)*100)</f>
        <v>88</v>
      </c>
      <c r="I19" s="73">
        <f>IF(OR('ИИД (Отч.)'!I30="",'ИИД (Отч.)'!I27=""),"",('ИИД (Отч.)'!I30/'ИИД (Отч.)'!I27)*100)</f>
        <v>81.818181818181827</v>
      </c>
      <c r="J19" s="73">
        <f>IF(OR('ИИД (Отч.)'!J30="",'ИИД (Отч.)'!J27=""),"",('ИИД (Отч.)'!J30/'ИИД (Отч.)'!J27)*100)</f>
        <v>66.666666666666657</v>
      </c>
      <c r="K19" s="73">
        <f>IF(OR('ИИД (Отч.)'!K30="",'ИИД (Отч.)'!K27=""),"",('ИИД (Отч.)'!K30/'ИИД (Отч.)'!K27)*100)</f>
        <v>61.53846153846154</v>
      </c>
    </row>
    <row r="20" spans="1:11" s="114" customFormat="1" ht="135">
      <c r="A20" s="65"/>
      <c r="B20" s="86" t="str">
        <f>'Методика оценки'!A140</f>
        <v>К3.6.</v>
      </c>
      <c r="C20" s="86" t="str">
        <f>'Методика оценки'!C140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20" s="73">
        <f>IF('ИИД (Отч.)'!D31="","",'ИИД (Отч.)'!D31)</f>
        <v>0</v>
      </c>
      <c r="E20" s="73">
        <f>IF('ИИД (Отч.)'!E31="","",'ИИД (Отч.)'!E31)</f>
        <v>0</v>
      </c>
      <c r="F20" s="73">
        <f>IF('ИИД (Отч.)'!F31="","",'ИИД (Отч.)'!F31)</f>
        <v>0</v>
      </c>
      <c r="G20" s="73">
        <f>IF('ИИД (Отч.)'!G31="","",'ИИД (Отч.)'!G31)</f>
        <v>16</v>
      </c>
      <c r="H20" s="73">
        <f>IF('ИИД (Отч.)'!H31="","",'ИИД (Отч.)'!H31)</f>
        <v>15</v>
      </c>
      <c r="I20" s="73">
        <f>IF('ИИД (Отч.)'!I31="","",'ИИД (Отч.)'!I31)</f>
        <v>0</v>
      </c>
      <c r="J20" s="73">
        <f>IF('ИИД (Отч.)'!J31="","",'ИИД (Отч.)'!J31)</f>
        <v>0</v>
      </c>
      <c r="K20" s="73">
        <f>IF('ИИД (Отч.)'!K31="","",'ИИД (Отч.)'!K31)</f>
        <v>1</v>
      </c>
    </row>
    <row r="21" spans="1:11" s="114" customFormat="1" ht="30">
      <c r="A21" s="65"/>
      <c r="B21" s="86" t="str">
        <f>'Методика оценки'!A149</f>
        <v>К3.8.</v>
      </c>
      <c r="C21" s="86" t="str">
        <f>'Методика оценки'!C149</f>
        <v>Доля открытых вакансий педагогических работников от общего числа педагогических ставок в ДОО</v>
      </c>
      <c r="D21" s="73">
        <f>IF(OR('ИИД (Отч.)'!D33="",'ИИД (Отч.)'!D34=""),"",('ИИД (Отч.)'!D33/'ИИД (Отч.)'!D34)*100)</f>
        <v>0</v>
      </c>
      <c r="E21" s="73">
        <f>IF(OR('ИИД (Отч.)'!E33="",'ИИД (Отч.)'!E34=""),"",('ИИД (Отч.)'!E33/'ИИД (Отч.)'!E34)*100)</f>
        <v>0</v>
      </c>
      <c r="F21" s="73">
        <f>IF(OR('ИИД (Отч.)'!F33="",'ИИД (Отч.)'!F34=""),"",('ИИД (Отч.)'!F33/'ИИД (Отч.)'!F34)*100)</f>
        <v>0</v>
      </c>
      <c r="G21" s="73">
        <f>IF(OR('ИИД (Отч.)'!G33="",'ИИД (Отч.)'!G34=""),"",('ИИД (Отч.)'!G33/'ИИД (Отч.)'!G34)*100)</f>
        <v>0</v>
      </c>
      <c r="H21" s="73" t="str">
        <f>IF(OR('ИИД (Отч.)'!H33="",'ИИД (Отч.)'!H34=""),"",('ИИД (Отч.)'!H33/'ИИД (Отч.)'!H34)*100)</f>
        <v/>
      </c>
      <c r="I21" s="73">
        <f>IF(OR('ИИД (Отч.)'!I33="",'ИИД (Отч.)'!I34=""),"",('ИИД (Отч.)'!I33/'ИИД (Отч.)'!I34)*100)</f>
        <v>0</v>
      </c>
      <c r="J21" s="73">
        <f>IF(OR('ИИД (Отч.)'!J33="",'ИИД (Отч.)'!J34=""),"",('ИИД (Отч.)'!J33/'ИИД (Отч.)'!J34)*100)</f>
        <v>0</v>
      </c>
      <c r="K21" s="73">
        <f>IF(OR('ИИД (Отч.)'!K33="",'ИИД (Отч.)'!K34=""),"",('ИИД (Отч.)'!K33/'ИИД (Отч.)'!K34)*100)</f>
        <v>0</v>
      </c>
    </row>
    <row r="22" spans="1:11" s="114" customFormat="1" ht="30">
      <c r="A22" s="65"/>
      <c r="B22" s="86" t="str">
        <f>'Методика оценки'!A154</f>
        <v>К3.9.</v>
      </c>
      <c r="C22" s="86" t="str">
        <f>'Методика оценки'!C154</f>
        <v>Количество педагогических работников ДОО, уволившихся в отчётном году по собственному желанию (за исключением лиц пенсионного возраста)</v>
      </c>
      <c r="D22" s="73">
        <f>IF('ИИД (Отч.)'!D35="","",'ИИД (Отч.)'!D35)</f>
        <v>1</v>
      </c>
      <c r="E22" s="73">
        <f>IF('ИИД (Отч.)'!E35="","",'ИИД (Отч.)'!E35)</f>
        <v>3</v>
      </c>
      <c r="F22" s="73">
        <f>IF('ИИД (Отч.)'!F35="","",'ИИД (Отч.)'!F35)</f>
        <v>0</v>
      </c>
      <c r="G22" s="73">
        <f>IF('ИИД (Отч.)'!G35="","",'ИИД (Отч.)'!G35)</f>
        <v>0</v>
      </c>
      <c r="H22" s="73">
        <f>IF('ИИД (Отч.)'!H35="","",'ИИД (Отч.)'!H35)</f>
        <v>0</v>
      </c>
      <c r="I22" s="73">
        <f>IF('ИИД (Отч.)'!I35="","",'ИИД (Отч.)'!I35)</f>
        <v>0</v>
      </c>
      <c r="J22" s="73" t="str">
        <f>IF('ИИД (Отч.)'!J35="","",'ИИД (Отч.)'!J35)</f>
        <v/>
      </c>
      <c r="K22" s="73">
        <f>IF('ИИД (Отч.)'!K35="","",'ИИД (Отч.)'!K35)</f>
        <v>1</v>
      </c>
    </row>
    <row r="23" spans="1:11" s="114" customFormat="1">
      <c r="A23" s="65"/>
      <c r="B23" s="86" t="str">
        <f>'Методика оценки'!A158</f>
        <v>К3.10.</v>
      </c>
      <c r="C23" s="86" t="str">
        <f>'Методика оценки'!C158</f>
        <v>Обеспеченность ДОО воспитателями:</v>
      </c>
      <c r="D23" s="73">
        <f>IF(OR('ИИД (Отч.)'!D36="",AND('ИИД (Отч.)'!D38="",'ИИД (Отч.)'!D40="",'ИИД (Отч.)'!D42="")),"",'ИИД (Отч.)'!D36/('ИИД (Отч.)'!D38*0.183 +'ИИД (Отч.)'!D40*0.122+'ИИД (Отч.)'!D42*0.095))</f>
        <v>0.61199510403916768</v>
      </c>
      <c r="E23" s="73">
        <f>IF(OR('ИИД (Отч.)'!E36="",AND('ИИД (Отч.)'!E38="",'ИИД (Отч.)'!E40="",'ИИД (Отч.)'!E42="")),"",'ИИД (Отч.)'!E36/('ИИД (Отч.)'!E38*0.183 +'ИИД (Отч.)'!E40*0.122+'ИИД (Отч.)'!E42*0.095))</f>
        <v>0.50125313283208017</v>
      </c>
      <c r="F23" s="73">
        <f>IF(OR('ИИД (Отч.)'!F36="",AND('ИИД (Отч.)'!F38="",'ИИД (Отч.)'!F40="",'ИИД (Отч.)'!F42="")),"",'ИИД (Отч.)'!F36/('ИИД (Отч.)'!F38*0.183 +'ИИД (Отч.)'!F40*0.122+'ИИД (Отч.)'!F42*0.095))</f>
        <v>1.2383900928792571</v>
      </c>
      <c r="G23" s="73">
        <f>IF(OR('ИИД (Отч.)'!G36="",AND('ИИД (Отч.)'!G38="",'ИИД (Отч.)'!G40="",'ИИД (Отч.)'!G42="")),"",'ИИД (Отч.)'!G36/('ИИД (Отч.)'!G38*0.183 +'ИИД (Отч.)'!G40*0.122+'ИИД (Отч.)'!G42*0.095))</f>
        <v>0.66326192213305035</v>
      </c>
      <c r="H23" s="73">
        <f>IF(OR('ИИД (Отч.)'!H36="",AND('ИИД (Отч.)'!H38="",'ИИД (Отч.)'!H40="",'ИИД (Отч.)'!H42="")),"",'ИИД (Отч.)'!H36/('ИИД (Отч.)'!H38*0.183 +'ИИД (Отч.)'!H40*0.122+'ИИД (Отч.)'!H42*0.095))</f>
        <v>0.9175714941122497</v>
      </c>
      <c r="I23" s="73">
        <f>IF(OR('ИИД (Отч.)'!I36="",AND('ИИД (Отч.)'!I38="",'ИИД (Отч.)'!I40="",'ИИД (Отч.)'!I42="")),"",'ИИД (Отч.)'!I36/('ИИД (Отч.)'!I38*0.183 +'ИИД (Отч.)'!I40*0.122+'ИИД (Отч.)'!I42*0.095))</f>
        <v>0.74717474549360241</v>
      </c>
      <c r="J23" s="73" t="e">
        <f>IF(OR('ИИД (Отч.)'!J36="",AND('ИИД (Отч.)'!J38="",'ИИД (Отч.)'!J40="",'ИИД (Отч.)'!J42="")),"",'ИИД (Отч.)'!J36/('ИИД (Отч.)'!J38*0.183 +'ИИД (Отч.)'!J40*0.122+'ИИД (Отч.)'!J42*0.095))</f>
        <v>#VALUE!</v>
      </c>
      <c r="K23" s="73">
        <f>IF(OR('ИИД (Отч.)'!K36="",AND('ИИД (Отч.)'!K38="",'ИИД (Отч.)'!K40="",'ИИД (Отч.)'!K42="")),"",'ИИД (Отч.)'!K36/('ИИД (Отч.)'!K38*0.183 +'ИИД (Отч.)'!K40*0.122+'ИИД (Отч.)'!K42*0.095))</f>
        <v>0.50153595385869221</v>
      </c>
    </row>
    <row r="24" spans="1:11" s="114" customFormat="1">
      <c r="A24" s="65"/>
      <c r="B24" s="86" t="str">
        <f>'Методика оценки'!A177</f>
        <v>К3.11.</v>
      </c>
      <c r="C24" s="86" t="str">
        <f>'Методика оценки'!C177</f>
        <v>Обеспеченность ДОО помощниками воспитателей:</v>
      </c>
      <c r="D24" s="73">
        <f>IF(OR('ИИД (Отч.)'!D43="",AND('ИИД (Отч.)'!D38="",'ИИД (Отч.)'!D40="",'ИИД (Отч.)'!D42="")),"",'ИИД (Отч.)'!D43/('ИИД (Отч.)'!D38*0.165+'ИИД (Отч.)'!D40*0.11+'ИИД (Отч.)'!D42*0.0825))</f>
        <v>0.56377730796335446</v>
      </c>
      <c r="E24" s="73">
        <f>IF(OR('ИИД (Отч.)'!E43="",AND('ИИД (Отч.)'!E38="",'ИИД (Отч.)'!E40="",'ИИД (Отч.)'!E42="")),"",'ИИД (Отч.)'!E43/('ИИД (Отч.)'!E38*0.165+'ИИД (Отч.)'!E40*0.11+'ИИД (Отч.)'!E42*0.0825))</f>
        <v>0.43290043290043284</v>
      </c>
      <c r="F24" s="73">
        <f>IF(OR('ИИД (Отч.)'!F43="",AND('ИИД (Отч.)'!F38="",'ИИД (Отч.)'!F40="",'ИИД (Отч.)'!F42="")),"",'ИИД (Отч.)'!F43/('ИИД (Отч.)'!F38*0.165+'ИИД (Отч.)'!F40*0.11+'ИИД (Отч.)'!F42*0.0825))</f>
        <v>1.7825311942959001</v>
      </c>
      <c r="G24" s="73">
        <f>IF(OR('ИИД (Отч.)'!G43="",AND('ИИД (Отч.)'!G38="",'ИИД (Отч.)'!G40="",'ИИД (Отч.)'!G42="")),"",'ИИД (Отч.)'!G43/('ИИД (Отч.)'!G38*0.165+'ИИД (Отч.)'!G40*0.11+'ИИД (Отч.)'!G42*0.0825))</f>
        <v>0.68610634648370494</v>
      </c>
      <c r="H24" s="73">
        <f>IF(OR('ИИД (Отч.)'!H43="",AND('ИИД (Отч.)'!H38="",'ИИД (Отч.)'!H40="",'ИИД (Отч.)'!H42="")),"",'ИИД (Отч.)'!H43/('ИИД (Отч.)'!H38*0.165+'ИИД (Отч.)'!H40*0.11+'ИИД (Отч.)'!H42*0.0825))</f>
        <v>1.0439321444106133</v>
      </c>
      <c r="I24" s="73">
        <f>IF(OR('ИИД (Отч.)'!I43="",AND('ИИД (Отч.)'!I38="",'ИИД (Отч.)'!I40="",'ИИД (Отч.)'!I42="")),"",'ИИД (Отч.)'!I43/('ИИД (Отч.)'!I38*0.165+'ИИД (Отч.)'!I40*0.11+'ИИД (Отч.)'!I42*0.0825))</f>
        <v>0.85813891123625641</v>
      </c>
      <c r="J24" s="73" t="e">
        <f>IF(OR('ИИД (Отч.)'!J43="",AND('ИИД (Отч.)'!J38="",'ИИД (Отч.)'!J40="",'ИИД (Отч.)'!J42="")),"",'ИИД (Отч.)'!J43/('ИИД (Отч.)'!J38*0.165+'ИИД (Отч.)'!J40*0.11+'ИИД (Отч.)'!J42*0.0825))</f>
        <v>#VALUE!</v>
      </c>
      <c r="K24" s="73">
        <f>IF(OR('ИИД (Отч.)'!K43="",AND('ИИД (Отч.)'!K38="",'ИИД (Отч.)'!K40="",'ИИД (Отч.)'!K42="")),"",'ИИД (Отч.)'!K43/('ИИД (Отч.)'!K38*0.165+'ИИД (Отч.)'!K40*0.11+'ИИД (Отч.)'!K42*0.0825))</f>
        <v>0.35442140705298603</v>
      </c>
    </row>
    <row r="25" spans="1:11" s="114" customFormat="1">
      <c r="A25" s="65"/>
      <c r="B25" s="86" t="str">
        <f>'Методика оценки'!A196</f>
        <v>К3.12.</v>
      </c>
      <c r="C25" s="86" t="str">
        <f>'Методика оценки'!C196</f>
        <v>Обеспеченность ДОО педагогами-психологами</v>
      </c>
      <c r="D25" s="73">
        <f>IF(OR('ИИД (Отч.)'!D47="",AND('ИИД (Отч.)'!D38="",'ИИД (Отч.)'!D40="",'ИИД (Отч.)'!D42="")),"",'ИИД (Отч.)'!D47/('ИИД (Отч.)'!D38*0.0083+'ИИД (Отч.)'!D40*0.11+'ИИД (Отч.)'!D42*0.0042))</f>
        <v>2.7685492801771874</v>
      </c>
      <c r="E25" s="73">
        <f>IF(OR('ИИД (Отч.)'!E47="",AND('ИИД (Отч.)'!E38="",'ИИД (Отч.)'!E40="",'ИИД (Отч.)'!E42="")),"",'ИИД (Отч.)'!E47/('ИИД (Отч.)'!E38*0.0083+'ИИД (Отч.)'!E40*0.11+'ИИД (Отч.)'!E42*0.0042))</f>
        <v>2.8344671201814058</v>
      </c>
      <c r="F25" s="73">
        <f>IF(OR('ИИД (Отч.)'!F47="",AND('ИИД (Отч.)'!F38="",'ИИД (Отч.)'!F40="",'ИИД (Отч.)'!F42="")),"",'ИИД (Отч.)'!F47/('ИИД (Отч.)'!F38*0.0083+'ИИД (Отч.)'!F40*0.11+'ИИД (Отч.)'!F42*0.0042))</f>
        <v>7.0028011204481801</v>
      </c>
      <c r="G25" s="73">
        <f>IF(OR('ИИД (Отч.)'!G47="",AND('ИИД (Отч.)'!G38="",'ИИД (Отч.)'!G40="",'ИИД (Отч.)'!G42="")),"",'ИИД (Отч.)'!G47/('ИИД (Отч.)'!G38*0.0083+'ИИД (Отч.)'!G40*0.11+'ИИД (Отч.)'!G42*0.0042))</f>
        <v>0.77267810230258072</v>
      </c>
      <c r="H25" s="73">
        <f>IF(OR('ИИД (Отч.)'!H47="",AND('ИИД (Отч.)'!H38="",'ИИД (Отч.)'!H40="",'ИИД (Отч.)'!H42="")),"",'ИИД (Отч.)'!H47/('ИИД (Отч.)'!H38*0.0083+'ИИД (Отч.)'!H40*0.11+'ИИД (Отч.)'!H42*0.0042))</f>
        <v>0.32246622166328076</v>
      </c>
      <c r="I25" s="73">
        <f>IF(OR('ИИД (Отч.)'!I47="",AND('ИИД (Отч.)'!I38="",'ИИД (Отч.)'!I40="",'ИИД (Отч.)'!I42="")),"",'ИИД (Отч.)'!I47/('ИИД (Отч.)'!I38*0.0083+'ИИД (Отч.)'!I40*0.11+'ИИД (Отч.)'!I42*0.0042))</f>
        <v>0.90826521344232514</v>
      </c>
      <c r="J25" s="73" t="e">
        <f>IF(OR('ИИД (Отч.)'!J47="",AND('ИИД (Отч.)'!J38="",'ИИД (Отч.)'!J40="",'ИИД (Отч.)'!J42="")),"",'ИИД (Отч.)'!J47/('ИИД (Отч.)'!J38*0.0083+'ИИД (Отч.)'!J40*0.11+'ИИД (Отч.)'!J42*0.0042))</f>
        <v>#VALUE!</v>
      </c>
      <c r="K25" s="73">
        <f>IF(OR('ИИД (Отч.)'!K47="",AND('ИИД (Отч.)'!K38="",'ИИД (Отч.)'!K40="",'ИИД (Отч.)'!K42="")),"",'ИИД (Отч.)'!K47/('ИИД (Отч.)'!K38*0.0083+'ИИД (Отч.)'!K40*0.11+'ИИД (Отч.)'!K42*0.0042))</f>
        <v>0.13707267593277955</v>
      </c>
    </row>
    <row r="26" spans="1:11" s="114" customFormat="1">
      <c r="A26" s="65"/>
      <c r="B26" s="86" t="str">
        <f>'Методика оценки'!A209</f>
        <v>К3.14.</v>
      </c>
      <c r="C26" s="86" t="str">
        <f>'Методика оценки'!C209</f>
        <v>Обеспеченность ДОО музыкальными руководителями</v>
      </c>
      <c r="D26" s="73">
        <f>IF(OR('ИИД (Отч.)'!D49="",AND('ИИД (Отч.)'!D40="",'ИИД (Отч.)'!D42="")),"",'ИИД (Отч.)'!D49/('ИИД (Отч.)'!D40*0.017+'ИИД (Отч.)'!D42*0.0125))</f>
        <v>0.93023255813953487</v>
      </c>
      <c r="E26" s="73">
        <f>IF(OR('ИИД (Отч.)'!E49="",AND('ИИД (Отч.)'!E40="",'ИИД (Отч.)'!E42="")),"",'ИИД (Отч.)'!E49/('ИИД (Отч.)'!E40*0.017+'ИИД (Отч.)'!E42*0.0125))</f>
        <v>0.95238095238095233</v>
      </c>
      <c r="F26" s="73">
        <f>IF(OR('ИИД (Отч.)'!F49="",AND('ИИД (Отч.)'!F40="",'ИИД (Отч.)'!F42="")),"",'ИИД (Отч.)'!F49/('ИИД (Отч.)'!F40*0.017+'ИИД (Отч.)'!F42*0.0125))</f>
        <v>2.3529411764705879</v>
      </c>
      <c r="G26" s="73">
        <f>IF(OR('ИИД (Отч.)'!G49="",AND('ИИД (Отч.)'!G40="",'ИИД (Отч.)'!G42="")),"",'ИИД (Отч.)'!G49/('ИИД (Отч.)'!G40*0.017+'ИИД (Отч.)'!G42*0.0125))</f>
        <v>1.0052777079668258</v>
      </c>
      <c r="H26" s="73">
        <f>IF(OR('ИИД (Отч.)'!H49="",AND('ИИД (Отч.)'!H40="",'ИИД (Отч.)'!H42="")),"",'ИИД (Отч.)'!H49/('ИИД (Отч.)'!H40*0.017+'ИИД (Отч.)'!H42*0.0125))</f>
        <v>0.76060087469100579</v>
      </c>
      <c r="I26" s="73">
        <f>IF(OR('ИИД (Отч.)'!I49="",AND('ИИД (Отч.)'!I40="",'ИИД (Отч.)'!I42="")),"",'ИИД (Отч.)'!I49/('ИИД (Отч.)'!I40*0.017+'ИИД (Отч.)'!I42*0.0125))</f>
        <v>0.70696359137504416</v>
      </c>
      <c r="J26" s="73" t="e">
        <f>IF(OR('ИИД (Отч.)'!J49="",AND('ИИД (Отч.)'!J40="",'ИИД (Отч.)'!J42="")),"",'ИИД (Отч.)'!J49/('ИИД (Отч.)'!J40*0.017+'ИИД (Отч.)'!J42*0.0125))</f>
        <v>#VALUE!</v>
      </c>
      <c r="K26" s="73">
        <f>IF(OR('ИИД (Отч.)'!K49="",AND('ИИД (Отч.)'!K40="",'ИИД (Отч.)'!K42="")),"",'ИИД (Отч.)'!K49/('ИИД (Отч.)'!K40*0.017+'ИИД (Отч.)'!K42*0.0125))</f>
        <v>0.46328468844104703</v>
      </c>
    </row>
    <row r="27" spans="1:11" s="114" customFormat="1">
      <c r="A27" s="65"/>
      <c r="B27" s="86" t="str">
        <f>'Методика оценки'!A213</f>
        <v>К3.15.</v>
      </c>
      <c r="C27" s="86" t="str">
        <f>'Методика оценки'!C213</f>
        <v>Обеспеченность ДОО инструкторами по физкультуре</v>
      </c>
      <c r="D27" s="73">
        <f>IF(OR('ИИД (Отч.)'!D50="",'ИИД (Отч.)'!D42=""),"",'ИИД (Отч.)'!D50/('ИИД (Отч.)'!D42*0.00625))</f>
        <v>0</v>
      </c>
      <c r="E27" s="73">
        <f>IF(OR('ИИД (Отч.)'!E50="",'ИИД (Отч.)'!E42=""),"",'ИИД (Отч.)'!E50/('ИИД (Отч.)'!E42*0.00625))</f>
        <v>0</v>
      </c>
      <c r="F27" s="73">
        <f>IF(OR('ИИД (Отч.)'!F50="",'ИИД (Отч.)'!F42=""),"",'ИИД (Отч.)'!F50/('ИИД (Отч.)'!F42*0.00625))</f>
        <v>0</v>
      </c>
      <c r="G27" s="73">
        <f>IF(OR('ИИД (Отч.)'!G50="",'ИИД (Отч.)'!G42=""),"",'ИИД (Отч.)'!G50/('ИИД (Отч.)'!G42*0.00625))</f>
        <v>0</v>
      </c>
      <c r="H27" s="73">
        <f>IF(OR('ИИД (Отч.)'!H50="",'ИИД (Отч.)'!H42=""),"",'ИИД (Отч.)'!H50/('ИИД (Отч.)'!H42*0.00625))</f>
        <v>0</v>
      </c>
      <c r="I27" s="73">
        <f>IF(OR('ИИД (Отч.)'!I50="",'ИИД (Отч.)'!I42=""),"",'ИИД (Отч.)'!I50/('ИИД (Отч.)'!I42*0.00625))</f>
        <v>0</v>
      </c>
      <c r="J27" s="73">
        <f>IF(OR('ИИД (Отч.)'!J50="",'ИИД (Отч.)'!J42=""),"",'ИИД (Отч.)'!J50/('ИИД (Отч.)'!J42*0.00625))</f>
        <v>0</v>
      </c>
      <c r="K27" s="73">
        <f>IF(OR('ИИД (Отч.)'!K50="",'ИИД (Отч.)'!K42=""),"",'ИИД (Отч.)'!K50/('ИИД (Отч.)'!K42*0.00625))</f>
        <v>1.8390804597701147</v>
      </c>
    </row>
    <row r="28" spans="1:11" s="114" customFormat="1">
      <c r="A28" s="65"/>
      <c r="B28" s="86" t="str">
        <f>'Методика оценки'!A217</f>
        <v>К3.16.</v>
      </c>
      <c r="C28" s="86" t="str">
        <f>'Методика оценки'!C217</f>
        <v>Количество воспитанников в расчете на одного медицинского работника</v>
      </c>
      <c r="D28" s="73">
        <f>IF(OR('ИИД (Отч.)'!D9="",'ИИД (Отч.)'!D51=""),"",('ИИД (Отч.)'!D9/'ИИД (Отч.)'!D51))</f>
        <v>86</v>
      </c>
      <c r="E28" s="73">
        <f>IF(OR('ИИД (Отч.)'!E9="",'ИИД (Отч.)'!E51=""),"",('ИИД (Отч.)'!E9/'ИИД (Отч.)'!E51))</f>
        <v>84</v>
      </c>
      <c r="F28" s="73">
        <f>IF(OR('ИИД (Отч.)'!F9="",'ИИД (Отч.)'!F51=""),"",('ИИД (Отч.)'!F9/'ИИД (Отч.)'!F51))</f>
        <v>34</v>
      </c>
      <c r="G28" s="73">
        <f>IF(OR('ИИД (Отч.)'!G9="",'ИИД (Отч.)'!G51=""),"",('ИИД (Отч.)'!G9/'ИИД (Отч.)'!G51))</f>
        <v>157</v>
      </c>
      <c r="H28" s="73">
        <f>IF(OR('ИИД (Отч.)'!H9="",'ИИД (Отч.)'!H51=""),"",('ИИД (Отч.)'!H9/'ИИД (Отч.)'!H51))</f>
        <v>64</v>
      </c>
      <c r="I28" s="73">
        <f>IF(OR('ИИД (Отч.)'!I9="",'ИИД (Отч.)'!I51=""),"",('ИИД (Отч.)'!I9/'ИИД (Отч.)'!I51))</f>
        <v>111</v>
      </c>
      <c r="J28" s="73">
        <f>IF(OR('ИИД (Отч.)'!J9="",'ИИД (Отч.)'!J51=""),"",('ИИД (Отч.)'!J9/'ИИД (Отч.)'!J51))</f>
        <v>30</v>
      </c>
      <c r="K28" s="73">
        <f>IF(OR('ИИД (Отч.)'!K9="",'ИИД (Отч.)'!K51=""),"",('ИИД (Отч.)'!K9/'ИИД (Отч.)'!K51))</f>
        <v>150</v>
      </c>
    </row>
    <row r="29" spans="1:11" s="114" customFormat="1" ht="30">
      <c r="A29" s="65"/>
      <c r="B29" s="86" t="str">
        <f>'Методика оценки'!A223</f>
        <v>К4.1.</v>
      </c>
      <c r="C29" s="86" t="str">
        <f>'Методика оценки'!C223</f>
        <v>Количество нештатных и аварийных ситуаций техногенного характера, возникших на территории ДОО (пожар, обрушение конструкций и т.п.)</v>
      </c>
      <c r="D29" s="73">
        <f>IF('ИИД (Отч.)'!D52="","",'ИИД (Отч.)'!D52)</f>
        <v>0</v>
      </c>
      <c r="E29" s="73">
        <f>IF('ИИД (Отч.)'!E52="","",'ИИД (Отч.)'!E52)</f>
        <v>0</v>
      </c>
      <c r="F29" s="73">
        <f>IF('ИИД (Отч.)'!F52="","",'ИИД (Отч.)'!F52)</f>
        <v>0</v>
      </c>
      <c r="G29" s="73">
        <f>IF('ИИД (Отч.)'!G52="","",'ИИД (Отч.)'!G52)</f>
        <v>0</v>
      </c>
      <c r="H29" s="73">
        <f>IF('ИИД (Отч.)'!H52="","",'ИИД (Отч.)'!H52)</f>
        <v>0</v>
      </c>
      <c r="I29" s="73">
        <f>IF('ИИД (Отч.)'!I52="","",'ИИД (Отч.)'!I52)</f>
        <v>0</v>
      </c>
      <c r="J29" s="73">
        <f>IF('ИИД (Отч.)'!J52="","",'ИИД (Отч.)'!J52)</f>
        <v>0</v>
      </c>
      <c r="K29" s="73">
        <f>IF('ИИД (Отч.)'!K52="","",'ИИД (Отч.)'!K52)</f>
        <v>0</v>
      </c>
    </row>
    <row r="30" spans="1:11" s="114" customFormat="1">
      <c r="A30" s="65"/>
      <c r="B30" s="86" t="str">
        <f>'Методика оценки'!A257</f>
        <v>К4.12.</v>
      </c>
      <c r="C30" s="86" t="str">
        <f>'Методика оценки'!C257</f>
        <v>Количество персональных компьютеров, доступных для использования детьми</v>
      </c>
      <c r="D30" s="73">
        <f>IF('ИИД (Отч.)'!D63="","",'ИИД (Отч.)'!D63)</f>
        <v>1</v>
      </c>
      <c r="E30" s="73">
        <f>IF('ИИД (Отч.)'!E63="","",'ИИД (Отч.)'!E63)</f>
        <v>1</v>
      </c>
      <c r="F30" s="73">
        <f>IF('ИИД (Отч.)'!F63="","",'ИИД (Отч.)'!F63)</f>
        <v>2</v>
      </c>
      <c r="G30" s="73">
        <f>IF('ИИД (Отч.)'!G63="","",'ИИД (Отч.)'!G63)</f>
        <v>2</v>
      </c>
      <c r="H30" s="73">
        <f>IF('ИИД (Отч.)'!H63="","",'ИИД (Отч.)'!H63)</f>
        <v>0</v>
      </c>
      <c r="I30" s="73">
        <f>IF('ИИД (Отч.)'!I63="","",'ИИД (Отч.)'!I63)</f>
        <v>2</v>
      </c>
      <c r="J30" s="73">
        <f>IF('ИИД (Отч.)'!J63="","",'ИИД (Отч.)'!J63)</f>
        <v>2</v>
      </c>
      <c r="K30" s="73">
        <f>IF('ИИД (Отч.)'!K63="","",'ИИД (Отч.)'!K63)</f>
        <v>0</v>
      </c>
    </row>
    <row r="31" spans="1:11" s="114" customFormat="1" ht="27.75" customHeight="1">
      <c r="A31" s="65"/>
      <c r="B31" s="86" t="str">
        <f>'Методика оценки'!A267</f>
        <v>К4.15.</v>
      </c>
      <c r="C31" s="86" t="str">
        <f>'Методика оценки'!C267</f>
        <v>Площадь групповой (игровой) комнаты в расчете на одного воспитанника</v>
      </c>
      <c r="D31" s="73">
        <f>IF(OR('ИИД (Отч.)'!D66="",'ИИД (Отч.)'!D9=""),"",('ИИД (Отч.)'!D66/'ИИД (Отч.)'!D9))</f>
        <v>0.30232558139534882</v>
      </c>
      <c r="E31" s="73">
        <f>IF(OR('ИИД (Отч.)'!E66="",'ИИД (Отч.)'!E9=""),"",('ИИД (Отч.)'!E66/'ИИД (Отч.)'!E9))</f>
        <v>0.42857142857142855</v>
      </c>
      <c r="F31" s="73">
        <f>IF(OR('ИИД (Отч.)'!F66="",'ИИД (Отч.)'!F9=""),"",('ИИД (Отч.)'!F66/'ИИД (Отч.)'!F9))</f>
        <v>1.5294117647058822</v>
      </c>
      <c r="G31" s="73">
        <f>IF(OR('ИИД (Отч.)'!G66="",'ИИД (Отч.)'!G9=""),"",('ИИД (Отч.)'!G66/'ИИД (Отч.)'!G9))</f>
        <v>0.15923566878980891</v>
      </c>
      <c r="H31" s="73">
        <f>IF(OR('ИИД (Отч.)'!H66="",'ИИД (Отч.)'!H9=""),"",('ИИД (Отч.)'!H66/'ИИД (Отч.)'!H9))</f>
        <v>0.96354166666666663</v>
      </c>
      <c r="I31" s="73">
        <f>IF(OR('ИИД (Отч.)'!I66="",'ИИД (Отч.)'!I9=""),"",('ИИД (Отч.)'!I66/'ИИД (Отч.)'!I9))</f>
        <v>0.72072072072072069</v>
      </c>
      <c r="J31" s="73" t="str">
        <f>IF(OR('ИИД (Отч.)'!J66="",'ИИД (Отч.)'!J9=""),"",('ИИД (Отч.)'!J66/'ИИД (Отч.)'!J9))</f>
        <v/>
      </c>
      <c r="K31" s="73">
        <f>IF(OR('ИИД (Отч.)'!K66="",'ИИД (Отч.)'!K9=""),"",('ИИД (Отч.)'!K66/'ИИД (Отч.)'!K9))</f>
        <v>1.1200000000000001</v>
      </c>
    </row>
    <row r="32" spans="1:11" s="114" customFormat="1" ht="60">
      <c r="A32" s="65"/>
      <c r="B32" s="86" t="str">
        <f>'Методика оценки'!A271</f>
        <v>К4.16.</v>
      </c>
      <c r="C32" s="86" t="str">
        <f>'Методика оценки'!C271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32" s="73">
        <f>IF(OR('ИИД (Отч.)'!D67="",'ИИД (Отч.)'!D9=""),"",('ИИД (Отч.)'!D67/'ИИД (Отч.)'!D9))</f>
        <v>0</v>
      </c>
      <c r="E32" s="73">
        <f>IF(OR('ИИД (Отч.)'!E67="",'ИИД (Отч.)'!E9=""),"",('ИИД (Отч.)'!E67/'ИИД (Отч.)'!E9))</f>
        <v>0</v>
      </c>
      <c r="F32" s="73">
        <f>IF(OR('ИИД (Отч.)'!F67="",'ИИД (Отч.)'!F9=""),"",('ИИД (Отч.)'!F67/'ИИД (Отч.)'!F9))</f>
        <v>0</v>
      </c>
      <c r="G32" s="73">
        <f>IF(OR('ИИД (Отч.)'!G67="",'ИИД (Отч.)'!G9=""),"",('ИИД (Отч.)'!G67/'ИИД (Отч.)'!G9))</f>
        <v>0</v>
      </c>
      <c r="H32" s="73">
        <f>IF(OR('ИИД (Отч.)'!H67="",'ИИД (Отч.)'!H9=""),"",('ИИД (Отч.)'!H67/'ИИД (Отч.)'!H9))</f>
        <v>0</v>
      </c>
      <c r="I32" s="73">
        <f>IF(OR('ИИД (Отч.)'!I67="",'ИИД (Отч.)'!I9=""),"",('ИИД (Отч.)'!I67/'ИИД (Отч.)'!I9))</f>
        <v>0</v>
      </c>
      <c r="J32" s="73">
        <f>IF(OR('ИИД (Отч.)'!J67="",'ИИД (Отч.)'!J9=""),"",('ИИД (Отч.)'!J67/'ИИД (Отч.)'!J9))</f>
        <v>3.3333333333333333E-2</v>
      </c>
      <c r="K32" s="73">
        <f>IF(OR('ИИД (Отч.)'!K67="",'ИИД (Отч.)'!K9=""),"",('ИИД (Отч.)'!K67/'ИИД (Отч.)'!K9))</f>
        <v>0</v>
      </c>
    </row>
    <row r="33" spans="1:11" s="114" customFormat="1">
      <c r="A33" s="65"/>
      <c r="B33" s="86" t="str">
        <f>'Методика оценки'!A283</f>
        <v>К4.20.</v>
      </c>
      <c r="C33" s="86" t="str">
        <f>'Методика оценки'!C283</f>
        <v>Доля детей, пользующихся услугами бассейна</v>
      </c>
      <c r="D33" s="73">
        <f>IF(OR('ИИД (Отч.)'!D71="",'ИИД (Отч.)'!D9=""),"",('ИИД (Отч.)'!D71/'ИИД (Отч.)'!D9)*100)</f>
        <v>0</v>
      </c>
      <c r="E33" s="73">
        <f>IF(OR('ИИД (Отч.)'!E71="",'ИИД (Отч.)'!E9=""),"",('ИИД (Отч.)'!E71/'ИИД (Отч.)'!E9)*100)</f>
        <v>0</v>
      </c>
      <c r="F33" s="73">
        <f>IF(OR('ИИД (Отч.)'!F71="",'ИИД (Отч.)'!F9=""),"",('ИИД (Отч.)'!F71/'ИИД (Отч.)'!F9)*100)</f>
        <v>0</v>
      </c>
      <c r="G33" s="73">
        <f>IF(OR('ИИД (Отч.)'!G71="",'ИИД (Отч.)'!G9=""),"",('ИИД (Отч.)'!G71/'ИИД (Отч.)'!G9)*100)</f>
        <v>0</v>
      </c>
      <c r="H33" s="73">
        <f>IF(OR('ИИД (Отч.)'!H71="",'ИИД (Отч.)'!H9=""),"",('ИИД (Отч.)'!H71/'ИИД (Отч.)'!H9)*100)</f>
        <v>0</v>
      </c>
      <c r="I33" s="73">
        <f>IF(OR('ИИД (Отч.)'!I71="",'ИИД (Отч.)'!I9=""),"",('ИИД (Отч.)'!I71/'ИИД (Отч.)'!I9)*100)</f>
        <v>0</v>
      </c>
      <c r="J33" s="73">
        <f>IF(OR('ИИД (Отч.)'!J71="",'ИИД (Отч.)'!J9=""),"",('ИИД (Отч.)'!J71/'ИИД (Отч.)'!J9)*100)</f>
        <v>0</v>
      </c>
      <c r="K33" s="73">
        <f>IF(OR('ИИД (Отч.)'!K71="",'ИИД (Отч.)'!K9=""),"",('ИИД (Отч.)'!K71/'ИИД (Отч.)'!K9)*100)</f>
        <v>0</v>
      </c>
    </row>
    <row r="34" spans="1:11" s="114" customFormat="1" ht="45">
      <c r="A34" s="65"/>
      <c r="B34" s="86" t="str">
        <f>'Методика оценки'!A323</f>
        <v>К5.1.</v>
      </c>
      <c r="C34" s="86" t="str">
        <f>'Методика оценки'!C323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34" s="73">
        <f>IF(OR('ИИД (Отч.)'!D80="",'ИИД (Отч.)'!D81=""),"",('ИИД (Отч.)'!D80/'ИИД (Отч.)'!D81))</f>
        <v>1</v>
      </c>
      <c r="E34" s="73">
        <f>IF(OR('ИИД (Отч.)'!E80="",'ИИД (Отч.)'!E81=""),"",('ИИД (Отч.)'!E80/'ИИД (Отч.)'!E81))</f>
        <v>1</v>
      </c>
      <c r="F34" s="73">
        <f>IF(OR('ИИД (Отч.)'!F80="",'ИИД (Отч.)'!F81=""),"",('ИИД (Отч.)'!F80/'ИИД (Отч.)'!F81))</f>
        <v>1</v>
      </c>
      <c r="G34" s="73">
        <f>IF(OR('ИИД (Отч.)'!G80="",'ИИД (Отч.)'!G81=""),"",('ИИД (Отч.)'!G80/'ИИД (Отч.)'!G81))</f>
        <v>1</v>
      </c>
      <c r="H34" s="73">
        <f>IF(OR('ИИД (Отч.)'!H80="",'ИИД (Отч.)'!H81=""),"",('ИИД (Отч.)'!H80/'ИИД (Отч.)'!H81))</f>
        <v>1</v>
      </c>
      <c r="I34" s="73">
        <f>IF(OR('ИИД (Отч.)'!I80="",'ИИД (Отч.)'!I81=""),"",('ИИД (Отч.)'!I80/'ИИД (Отч.)'!I81))</f>
        <v>1</v>
      </c>
      <c r="J34" s="73">
        <f>IF(OR('ИИД (Отч.)'!J80="",'ИИД (Отч.)'!J81=""),"",('ИИД (Отч.)'!J80/'ИИД (Отч.)'!J81))</f>
        <v>1</v>
      </c>
      <c r="K34" s="73">
        <f>IF(OR('ИИД (Отч.)'!K80="",'ИИД (Отч.)'!K81=""),"",('ИИД (Отч.)'!K80/'ИИД (Отч.)'!K81))</f>
        <v>1</v>
      </c>
    </row>
    <row r="35" spans="1:11" s="114" customFormat="1" ht="30">
      <c r="A35" s="65"/>
      <c r="B35" s="86" t="str">
        <f>'Методика оценки'!A327</f>
        <v>К5.2.</v>
      </c>
      <c r="C35" s="86" t="str">
        <f>'Методика оценки'!C327</f>
        <v>Отношение среднего размера родительской платы за услуги ДОО к среднему размеру родительской платы за услуги ДОО в Чеченской Республике</v>
      </c>
      <c r="D35" s="73">
        <f>IF(OR('ИИД (Отч.)'!D82="",'ИИД (Отч.)'!D83=""),"",('ИИД (Отч.)'!D82/'ИИД (Отч.)'!D83))</f>
        <v>1</v>
      </c>
      <c r="E35" s="73">
        <f>IF(OR('ИИД (Отч.)'!E82="",'ИИД (Отч.)'!E83=""),"",('ИИД (Отч.)'!E82/'ИИД (Отч.)'!E83))</f>
        <v>1</v>
      </c>
      <c r="F35" s="73">
        <f>IF(OR('ИИД (Отч.)'!F82="",'ИИД (Отч.)'!F83=""),"",('ИИД (Отч.)'!F82/'ИИД (Отч.)'!F83))</f>
        <v>1</v>
      </c>
      <c r="G35" s="73">
        <f>IF(OR('ИИД (Отч.)'!G82="",'ИИД (Отч.)'!G83=""),"",('ИИД (Отч.)'!G82/'ИИД (Отч.)'!G83))</f>
        <v>0.66666666666666663</v>
      </c>
      <c r="H35" s="73">
        <f>IF(OR('ИИД (Отч.)'!H82="",'ИИД (Отч.)'!H83=""),"",('ИИД (Отч.)'!H82/'ИИД (Отч.)'!H83))</f>
        <v>1</v>
      </c>
      <c r="I35" s="73">
        <f>IF(OR('ИИД (Отч.)'!I82="",'ИИД (Отч.)'!I83=""),"",('ИИД (Отч.)'!I82/'ИИД (Отч.)'!I83))</f>
        <v>1</v>
      </c>
      <c r="J35" s="73">
        <f>IF(OR('ИИД (Отч.)'!J82="",'ИИД (Отч.)'!J83=""),"",('ИИД (Отч.)'!J82/'ИИД (Отч.)'!J83))</f>
        <v>1</v>
      </c>
      <c r="K35" s="73">
        <f>IF(OR('ИИД (Отч.)'!K82="",'ИИД (Отч.)'!K83=""),"",('ИИД (Отч.)'!K82/'ИИД (Отч.)'!K83))</f>
        <v>0.83333333333333337</v>
      </c>
    </row>
    <row r="36" spans="1:11" s="114" customFormat="1">
      <c r="A36" s="65"/>
      <c r="B36" s="86" t="str">
        <f>'Методика оценки'!A331</f>
        <v>К5.3.</v>
      </c>
      <c r="C36" s="86" t="str">
        <f>'Методика оценки'!C331</f>
        <v>Средние расходы на обеспечение образовательного процесса на 1 воспитанника</v>
      </c>
      <c r="D36" s="73">
        <f>IF(OR('ИИД (Отч.)'!D84="",'ИИД (Отч.)'!D9=""),"",('ИИД (Отч.)'!D84/'ИИД (Отч.)'!D9))</f>
        <v>5638.3720930232557</v>
      </c>
      <c r="E36" s="73">
        <f>IF(OR('ИИД (Отч.)'!E84="",'ИИД (Отч.)'!E9=""),"",('ИИД (Отч.)'!E84/'ИИД (Отч.)'!E9))</f>
        <v>3938.0952380952381</v>
      </c>
      <c r="F36" s="73">
        <f>IF(OR('ИИД (Отч.)'!F84="",'ИИД (Отч.)'!F9=""),"",('ИИД (Отч.)'!F84/'ИИД (Отч.)'!F9))</f>
        <v>9782.3529411764703</v>
      </c>
      <c r="G36" s="73">
        <f>IF(OR('ИИД (Отч.)'!G84="",'ИИД (Отч.)'!G9=""),"",('ИИД (Отч.)'!G84/'ИИД (Отч.)'!G9))</f>
        <v>5157.9617834394903</v>
      </c>
      <c r="H36" s="73">
        <f>IF(OR('ИИД (Отч.)'!H84="",'ИИД (Отч.)'!H9=""),"",('ИИД (Отч.)'!H84/'ИИД (Отч.)'!H9))</f>
        <v>3326.0416666666665</v>
      </c>
      <c r="I36" s="73">
        <f>IF(OR('ИИД (Отч.)'!I84="",'ИИД (Отч.)'!I9=""),"",('ИИД (Отч.)'!I84/'ИИД (Отч.)'!I9))</f>
        <v>3011.7117117117118</v>
      </c>
      <c r="J36" s="73">
        <f>IF(OR('ИИД (Отч.)'!J84="",'ИИД (Отч.)'!J9=""),"",('ИИД (Отч.)'!J84/'ИИД (Отч.)'!J9))</f>
        <v>12553.333333333334</v>
      </c>
      <c r="K36" s="73">
        <f>IF(OR('ИИД (Отч.)'!K84="",'ИИД (Отч.)'!K9=""),"",('ИИД (Отч.)'!K84/'ИИД (Отч.)'!K9))</f>
        <v>84540.08</v>
      </c>
    </row>
    <row r="37" spans="1:11" s="114" customFormat="1">
      <c r="A37" s="65"/>
      <c r="B37" s="111" t="str">
        <f>'Методика оценки'!A335</f>
        <v>К5.4.</v>
      </c>
      <c r="C37" s="111" t="str">
        <f>'Методика оценки'!C335</f>
        <v>Объем платных услуг на 1 воспитанника</v>
      </c>
      <c r="D37" s="73">
        <f>IF(OR('ИИД (Отч.)'!D85="",'ИИД (Отч.)'!D9=""),"",('ИИД (Отч.)'!D85/'ИИД (Отч.)'!D9))</f>
        <v>0</v>
      </c>
      <c r="E37" s="73">
        <f>IF(OR('ИИД (Отч.)'!E85="",'ИИД (Отч.)'!E9=""),"",('ИИД (Отч.)'!E85/'ИИД (Отч.)'!E9))</f>
        <v>0</v>
      </c>
      <c r="F37" s="73">
        <f>IF(OR('ИИД (Отч.)'!F85="",'ИИД (Отч.)'!F9=""),"",('ИИД (Отч.)'!F85/'ИИД (Отч.)'!F9))</f>
        <v>0</v>
      </c>
      <c r="G37" s="73">
        <f>IF(OR('ИИД (Отч.)'!G85="",'ИИД (Отч.)'!G9=""),"",('ИИД (Отч.)'!G85/'ИИД (Отч.)'!G9))</f>
        <v>0</v>
      </c>
      <c r="H37" s="73">
        <f>IF(OR('ИИД (Отч.)'!H85="",'ИИД (Отч.)'!H9=""),"",('ИИД (Отч.)'!H85/'ИИД (Отч.)'!H9))</f>
        <v>0</v>
      </c>
      <c r="I37" s="73">
        <f>IF(OR('ИИД (Отч.)'!I85="",'ИИД (Отч.)'!I9=""),"",('ИИД (Отч.)'!I85/'ИИД (Отч.)'!I9))</f>
        <v>0</v>
      </c>
      <c r="J37" s="73" t="str">
        <f>IF(OR('ИИД (Отч.)'!J85="",'ИИД (Отч.)'!J9=""),"",('ИИД (Отч.)'!J85/'ИИД (Отч.)'!J9))</f>
        <v/>
      </c>
      <c r="K37" s="73">
        <f>IF(OR('ИИД (Отч.)'!K85="",'ИИД (Отч.)'!K9=""),"",('ИИД (Отч.)'!K85/'ИИД (Отч.)'!K9))</f>
        <v>0</v>
      </c>
    </row>
    <row r="38" spans="1:11" s="114" customFormat="1">
      <c r="A38" s="65"/>
      <c r="B38" s="111" t="str">
        <f>'Методика оценки'!A396</f>
        <v>К6.11.</v>
      </c>
      <c r="C38" s="86" t="str">
        <f>'Методика оценки'!C396</f>
        <v>Количество используемых дополнительных форм информирования родителей</v>
      </c>
      <c r="D38" s="73">
        <f>IF('ИИД (Отч.)'!D106="","",'ИИД (Отч.)'!D106)</f>
        <v>6</v>
      </c>
      <c r="E38" s="73">
        <f>IF('ИИД (Отч.)'!E106="","",'ИИД (Отч.)'!E106)</f>
        <v>6</v>
      </c>
      <c r="F38" s="73">
        <f>IF('ИИД (Отч.)'!F106="","",'ИИД (Отч.)'!F106)</f>
        <v>6</v>
      </c>
      <c r="G38" s="73">
        <f>IF('ИИД (Отч.)'!G106="","",'ИИД (Отч.)'!G106)</f>
        <v>7</v>
      </c>
      <c r="H38" s="73">
        <f>IF('ИИД (Отч.)'!H106="","",'ИИД (Отч.)'!H106)</f>
        <v>1</v>
      </c>
      <c r="I38" s="73">
        <f>IF('ИИД (Отч.)'!I106="","",'ИИД (Отч.)'!I106)</f>
        <v>8</v>
      </c>
      <c r="J38" s="73">
        <f>IF('ИИД (Отч.)'!J106="","",'ИИД (Отч.)'!J106)</f>
        <v>5</v>
      </c>
      <c r="K38" s="73">
        <f>IF('ИИД (Отч.)'!K106="","",'ИИД (Отч.)'!K106)</f>
        <v>6</v>
      </c>
    </row>
    <row r="39" spans="1:11" s="114" customFormat="1">
      <c r="A39" s="65"/>
      <c r="B39" s="111" t="str">
        <f>'Методика оценки'!A430</f>
        <v>К7.7.</v>
      </c>
      <c r="C39" s="86" t="str">
        <f>'Методика оценки'!C430</f>
        <v>Доля сотрудников ДОО, переведенных на эффективный контракт</v>
      </c>
      <c r="D39" s="73">
        <f>IF(OR('ИИД (Отч.)'!D113="",'ИИД (Отч.)'!D114=""),"",('ИИД (Отч.)'!D113/'ИИД (Отч.)'!D114)*100)</f>
        <v>0</v>
      </c>
      <c r="E39" s="73">
        <f>IF(OR('ИИД (Отч.)'!E113="",'ИИД (Отч.)'!E114=""),"",('ИИД (Отч.)'!E113/'ИИД (Отч.)'!E114)*100)</f>
        <v>0</v>
      </c>
      <c r="F39" s="73">
        <f>IF(OR('ИИД (Отч.)'!F113="",'ИИД (Отч.)'!F114=""),"",('ИИД (Отч.)'!F113/'ИИД (Отч.)'!F114)*100)</f>
        <v>0</v>
      </c>
      <c r="G39" s="73">
        <f>IF(OR('ИИД (Отч.)'!G113="",'ИИД (Отч.)'!G114=""),"",('ИИД (Отч.)'!G113/'ИИД (Отч.)'!G114)*100)</f>
        <v>0</v>
      </c>
      <c r="H39" s="73" t="str">
        <f>IF(OR('ИИД (Отч.)'!H113="",'ИИД (Отч.)'!H114=""),"",('ИИД (Отч.)'!H113/'ИИД (Отч.)'!H114)*100)</f>
        <v/>
      </c>
      <c r="I39" s="73">
        <f>IF(OR('ИИД (Отч.)'!I113="",'ИИД (Отч.)'!I114=""),"",('ИИД (Отч.)'!I113/'ИИД (Отч.)'!I114)*100)</f>
        <v>0</v>
      </c>
      <c r="J39" s="73">
        <f>IF(OR('ИИД (Отч.)'!J113="",'ИИД (Отч.)'!J114=""),"",('ИИД (Отч.)'!J113/'ИИД (Отч.)'!J114)*100)</f>
        <v>0</v>
      </c>
      <c r="K39" s="73">
        <f>IF(OR('ИИД (Отч.)'!K113="",'ИИД (Отч.)'!K114=""),"",('ИИД (Отч.)'!K113/'ИИД (Отч.)'!K114)*100)</f>
        <v>0</v>
      </c>
    </row>
    <row r="40" spans="1:11" s="114" customFormat="1">
      <c r="A40" s="65"/>
      <c r="B40" s="111" t="str">
        <f>'Методика оценки'!A435</f>
        <v>К7.8.</v>
      </c>
      <c r="C40" s="86" t="str">
        <f>'Методика оценки'!C435</f>
        <v>Доля кредиторской задолженности в общей сумме расходов</v>
      </c>
      <c r="D40" s="73">
        <f>IF(OR('ИИД (Отч.)'!D115="",'ИИД (Отч.)'!D116=""),"",('ИИД (Отч.)'!D115/'ИИД (Отч.)'!D116)*100)</f>
        <v>0</v>
      </c>
      <c r="E40" s="73">
        <f>IF(OR('ИИД (Отч.)'!E115="",'ИИД (Отч.)'!E116=""),"",('ИИД (Отч.)'!E115/'ИИД (Отч.)'!E116)*100)</f>
        <v>0</v>
      </c>
      <c r="F40" s="73">
        <f>IF(OR('ИИД (Отч.)'!F115="",'ИИД (Отч.)'!F116=""),"",('ИИД (Отч.)'!F115/'ИИД (Отч.)'!F116)*100)</f>
        <v>0</v>
      </c>
      <c r="G40" s="73">
        <f>IF(OR('ИИД (Отч.)'!G115="",'ИИД (Отч.)'!G116=""),"",('ИИД (Отч.)'!G115/'ИИД (Отч.)'!G116)*100)</f>
        <v>0</v>
      </c>
      <c r="H40" s="73">
        <f>IF(OR('ИИД (Отч.)'!H115="",'ИИД (Отч.)'!H116=""),"",('ИИД (Отч.)'!H115/'ИИД (Отч.)'!H116)*100)</f>
        <v>0</v>
      </c>
      <c r="I40" s="73" t="str">
        <f>IF(OR('ИИД (Отч.)'!I115="",'ИИД (Отч.)'!I116=""),"",('ИИД (Отч.)'!I115/'ИИД (Отч.)'!I116)*100)</f>
        <v/>
      </c>
      <c r="J40" s="73">
        <f>IF(OR('ИИД (Отч.)'!J115="",'ИИД (Отч.)'!J116=""),"",('ИИД (Отч.)'!J115/'ИИД (Отч.)'!J116)*100)</f>
        <v>0</v>
      </c>
      <c r="K40" s="73">
        <f>IF(OR('ИИД (Отч.)'!K115="",'ИИД (Отч.)'!K116=""),"",('ИИД (Отч.)'!K115/'ИИД (Отч.)'!K116)*100)</f>
        <v>0</v>
      </c>
    </row>
    <row r="41" spans="1:11" s="114" customFormat="1">
      <c r="A41" s="65"/>
      <c r="B41" s="111" t="str">
        <f>'Методика оценки'!A440</f>
        <v>К7.9.</v>
      </c>
      <c r="C41" s="86" t="str">
        <f>'Методика оценки'!C440</f>
        <v>Доля просроченной кредиторской задолженности в общей сумме расходов</v>
      </c>
      <c r="D41" s="73">
        <f>IF(OR('ИИД (Отч.)'!D116="",'ИИД (Отч.)'!D117=""),"",('ИИД (Отч.)'!D117/'ИИД (Отч.)'!D116)*100)</f>
        <v>0</v>
      </c>
      <c r="E41" s="73">
        <f>IF(OR('ИИД (Отч.)'!E116="",'ИИД (Отч.)'!E117=""),"",('ИИД (Отч.)'!E117/'ИИД (Отч.)'!E116)*100)</f>
        <v>0</v>
      </c>
      <c r="F41" s="73">
        <f>IF(OR('ИИД (Отч.)'!F116="",'ИИД (Отч.)'!F117=""),"",('ИИД (Отч.)'!F117/'ИИД (Отч.)'!F116)*100)</f>
        <v>0</v>
      </c>
      <c r="G41" s="73">
        <f>IF(OR('ИИД (Отч.)'!G116="",'ИИД (Отч.)'!G117=""),"",('ИИД (Отч.)'!G117/'ИИД (Отч.)'!G116)*100)</f>
        <v>0</v>
      </c>
      <c r="H41" s="73">
        <f>IF(OR('ИИД (Отч.)'!H116="",'ИИД (Отч.)'!H117=""),"",('ИИД (Отч.)'!H117/'ИИД (Отч.)'!H116)*100)</f>
        <v>0</v>
      </c>
      <c r="I41" s="73">
        <f>IF(OR('ИИД (Отч.)'!I116="",'ИИД (Отч.)'!I117=""),"",('ИИД (Отч.)'!I117/'ИИД (Отч.)'!I116)*100)</f>
        <v>0</v>
      </c>
      <c r="J41" s="73">
        <f>IF(OR('ИИД (Отч.)'!J116="",'ИИД (Отч.)'!J117=""),"",('ИИД (Отч.)'!J117/'ИИД (Отч.)'!J116)*100)</f>
        <v>0</v>
      </c>
      <c r="K41" s="73">
        <f>IF(OR('ИИД (Отч.)'!K116="",'ИИД (Отч.)'!K117=""),"",('ИИД (Отч.)'!K117/'ИИД (Отч.)'!K116)*100)</f>
        <v>0</v>
      </c>
    </row>
    <row r="42" spans="1:11" s="114" customFormat="1" ht="45">
      <c r="A42" s="65"/>
      <c r="B42" s="111" t="str">
        <f>'Методика оценки'!A444</f>
        <v>К7.10.</v>
      </c>
      <c r="C42" s="86" t="str">
        <f>'Методика оценки'!C444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42" s="73">
        <f>IF('ИИД (Отч.)'!D118="","",'ИИД (Отч.)'!D118)</f>
        <v>95</v>
      </c>
      <c r="E42" s="73">
        <f>IF('ИИД (Отч.)'!E118="","",'ИИД (Отч.)'!E118)</f>
        <v>95</v>
      </c>
      <c r="F42" s="73">
        <f>IF('ИИД (Отч.)'!F118="","",'ИИД (Отч.)'!F118)</f>
        <v>95</v>
      </c>
      <c r="G42" s="73">
        <f>IF('ИИД (Отч.)'!G118="","",'ИИД (Отч.)'!G118)</f>
        <v>100</v>
      </c>
      <c r="H42" s="73">
        <f>IF('ИИД (Отч.)'!H118="","",'ИИД (Отч.)'!H118)</f>
        <v>95</v>
      </c>
      <c r="I42" s="73">
        <f>IF('ИИД (Отч.)'!I118="","",'ИИД (Отч.)'!I118)</f>
        <v>95</v>
      </c>
      <c r="J42" s="73">
        <f>IF('ИИД (Отч.)'!J118="","",'ИИД (Отч.)'!J118)</f>
        <v>95</v>
      </c>
      <c r="K42" s="73">
        <f>IF('ИИД (Отч.)'!K118="","",'ИИД (Отч.)'!K118)</f>
        <v>1</v>
      </c>
    </row>
    <row r="43" spans="1:11" s="114" customFormat="1">
      <c r="A43" s="65"/>
      <c r="B43" s="111" t="str">
        <f>'Методика оценки'!A447</f>
        <v>К7.11.</v>
      </c>
      <c r="C43" s="86" t="str">
        <f>'Методика оценки'!C447</f>
        <v xml:space="preserve">Количество предписаний надзорных органов </v>
      </c>
      <c r="D43" s="73">
        <f>IF('ИИД (Отч.)'!D119="","",'ИИД (Отч.)'!D119)</f>
        <v>2</v>
      </c>
      <c r="E43" s="73">
        <f>IF('ИИД (Отч.)'!E119="","",'ИИД (Отч.)'!E119)</f>
        <v>2</v>
      </c>
      <c r="F43" s="73">
        <f>IF('ИИД (Отч.)'!F119="","",'ИИД (Отч.)'!F119)</f>
        <v>2</v>
      </c>
      <c r="G43" s="73">
        <f>IF('ИИД (Отч.)'!G119="","",'ИИД (Отч.)'!G119)</f>
        <v>2</v>
      </c>
      <c r="H43" s="73">
        <f>IF('ИИД (Отч.)'!H119="","",'ИИД (Отч.)'!H119)</f>
        <v>0</v>
      </c>
      <c r="I43" s="73">
        <f>IF('ИИД (Отч.)'!I119="","",'ИИД (Отч.)'!I119)</f>
        <v>2</v>
      </c>
      <c r="J43" s="73">
        <f>IF('ИИД (Отч.)'!J119="","",'ИИД (Отч.)'!J119)</f>
        <v>0</v>
      </c>
      <c r="K43" s="73">
        <f>IF('ИИД (Отч.)'!K119="","",'ИИД (Отч.)'!K119)</f>
        <v>2</v>
      </c>
    </row>
    <row r="44" spans="1:11" s="114" customFormat="1" ht="30">
      <c r="A44" s="65"/>
      <c r="B44" s="111" t="str">
        <f>'Методика оценки'!A451</f>
        <v>К7.12.</v>
      </c>
      <c r="C44" s="86" t="str">
        <f>'Методика оценки'!C451</f>
        <v xml:space="preserve">Количество зарегистрированных  жалоб на деятельность ДОО со стороны родителей воспитанников </v>
      </c>
      <c r="D44" s="73">
        <f>IF('ИИД (Отч.)'!D120="","",'ИИД (Отч.)'!D120)</f>
        <v>0</v>
      </c>
      <c r="E44" s="73">
        <f>IF('ИИД (Отч.)'!E120="","",'ИИД (Отч.)'!E120)</f>
        <v>0</v>
      </c>
      <c r="F44" s="73">
        <f>IF('ИИД (Отч.)'!F120="","",'ИИД (Отч.)'!F120)</f>
        <v>0</v>
      </c>
      <c r="G44" s="73">
        <f>IF('ИИД (Отч.)'!G120="","",'ИИД (Отч.)'!G120)</f>
        <v>0</v>
      </c>
      <c r="H44" s="73">
        <f>IF('ИИД (Отч.)'!H120="","",'ИИД (Отч.)'!H120)</f>
        <v>0</v>
      </c>
      <c r="I44" s="73">
        <f>IF('ИИД (Отч.)'!I120="","",'ИИД (Отч.)'!I120)</f>
        <v>0</v>
      </c>
      <c r="J44" s="73">
        <f>IF('ИИД (Отч.)'!J120="","",'ИИД (Отч.)'!J120)</f>
        <v>0</v>
      </c>
      <c r="K44" s="73">
        <f>IF('ИИД (Отч.)'!K120="","",'ИИД (Отч.)'!K120)</f>
        <v>0</v>
      </c>
    </row>
  </sheetData>
  <autoFilter ref="A4:C4"/>
  <conditionalFormatting sqref="D5:K14">
    <cfRule type="containsBlanks" dxfId="1" priority="23">
      <formula>LEN(TRIM(D5))=0</formula>
    </cfRule>
  </conditionalFormatting>
  <conditionalFormatting sqref="D5:K44">
    <cfRule type="containsBlanks" dxfId="0" priority="24">
      <formula>LEN(TRIM(D5))=0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theme="0" tint="-0.34998626667073579"/>
    <outlinePr summaryBelow="0" summaryRight="0"/>
  </sheetPr>
  <dimension ref="A1:H44"/>
  <sheetViews>
    <sheetView zoomScale="70" zoomScaleNormal="70" workbookViewId="0">
      <selection activeCell="K18" sqref="K18"/>
    </sheetView>
  </sheetViews>
  <sheetFormatPr defaultColWidth="9.140625" defaultRowHeight="15"/>
  <cols>
    <col min="1" max="1" width="7.7109375" style="62" customWidth="1"/>
    <col min="2" max="2" width="9.85546875" style="60" customWidth="1"/>
    <col min="3" max="3" width="76.85546875" style="132" customWidth="1"/>
    <col min="4" max="8" width="10.7109375" style="114" customWidth="1"/>
    <col min="9" max="16384" width="9.140625" style="61"/>
  </cols>
  <sheetData>
    <row r="1" spans="1:8" ht="22.5">
      <c r="A1" s="149" t="s">
        <v>753</v>
      </c>
      <c r="B1" s="63"/>
      <c r="C1" s="131"/>
      <c r="D1" s="128"/>
      <c r="E1" s="128"/>
      <c r="F1" s="128"/>
      <c r="G1" s="128"/>
      <c r="H1" s="128"/>
    </row>
    <row r="2" spans="1:8">
      <c r="D2" s="130"/>
      <c r="E2" s="130"/>
      <c r="F2" s="130"/>
      <c r="G2" s="130"/>
      <c r="H2" s="130"/>
    </row>
    <row r="3" spans="1:8" s="117" customFormat="1" ht="57">
      <c r="A3" s="103" t="s">
        <v>0</v>
      </c>
      <c r="B3" s="102" t="s">
        <v>18</v>
      </c>
      <c r="C3" s="102" t="s">
        <v>24</v>
      </c>
      <c r="D3" s="119" t="s">
        <v>735</v>
      </c>
      <c r="E3" s="119" t="s">
        <v>736</v>
      </c>
      <c r="F3" s="119" t="s">
        <v>737</v>
      </c>
      <c r="G3" s="119" t="s">
        <v>738</v>
      </c>
      <c r="H3" s="119" t="s">
        <v>739</v>
      </c>
    </row>
    <row r="4" spans="1:8">
      <c r="A4" s="8"/>
      <c r="B4" s="59"/>
      <c r="C4" s="133"/>
      <c r="D4" s="73"/>
      <c r="E4" s="73"/>
      <c r="F4" s="73"/>
      <c r="G4" s="73"/>
      <c r="H4" s="73"/>
    </row>
    <row r="5" spans="1:8" s="114" customFormat="1" ht="30">
      <c r="A5" s="2"/>
      <c r="B5" s="91" t="str">
        <f>'Методика оценки'!A15</f>
        <v>К1.3.</v>
      </c>
      <c r="C5" s="90" t="str">
        <f>'Методика оценки'!C15</f>
        <v>Количество разновидностей бесплатных кружков и секций в ДОО в отчетном году</v>
      </c>
      <c r="D5" s="135">
        <f>AVERAGE('Анализ данных (колич.)'!D5:K5)</f>
        <v>0.125</v>
      </c>
      <c r="E5" s="135">
        <f>MIN('Анализ данных (колич.)'!D5:K5)</f>
        <v>0</v>
      </c>
      <c r="F5" s="135">
        <f>MAX('Анализ данных (колич.)'!D5:K5)</f>
        <v>1</v>
      </c>
      <c r="G5" s="135">
        <f>MEDIAN('Анализ данных (колич.)'!D5:K5)</f>
        <v>0</v>
      </c>
      <c r="H5" s="135">
        <f>AVEDEV('Анализ данных (колич.)'!D5:K5)</f>
        <v>0.21875</v>
      </c>
    </row>
    <row r="6" spans="1:8" s="114" customFormat="1" ht="30">
      <c r="A6" s="2"/>
      <c r="B6" s="91" t="str">
        <f>'Методика оценки'!A22</f>
        <v>К1.4.</v>
      </c>
      <c r="C6" s="90" t="str">
        <f>'Методика оценки'!C22</f>
        <v xml:space="preserve">Доля воспитанников, получающих дополнительное образование бесплатно (в общем числе воспитанников) в отчетном году
</v>
      </c>
      <c r="D6" s="135">
        <f>AVERAGE('Анализ данных (колич.)'!D6:K6)</f>
        <v>0</v>
      </c>
      <c r="E6" s="135">
        <f>MIN('Анализ данных (колич.)'!D6:K6)</f>
        <v>0</v>
      </c>
      <c r="F6" s="135">
        <f>MAX('Анализ данных (колич.)'!D6:K6)</f>
        <v>0</v>
      </c>
      <c r="G6" s="135">
        <f>MEDIAN('Анализ данных (колич.)'!D6:K6)</f>
        <v>0</v>
      </c>
      <c r="H6" s="135">
        <f>AVEDEV('Анализ данных (колич.)'!D6:K6)</f>
        <v>0</v>
      </c>
    </row>
    <row r="7" spans="1:8" s="114" customFormat="1" ht="30">
      <c r="A7" s="2"/>
      <c r="B7" s="91" t="str">
        <f>'Методика оценки'!A35</f>
        <v>К1.5</v>
      </c>
      <c r="C7" s="90" t="str">
        <f>'Методика оценки'!C35</f>
        <v>Количество проведенных в ДОО конкурсов, выставок, открытых уроков, демонстрирующих достижения воспитанников, в отчетном году</v>
      </c>
      <c r="D7" s="135">
        <f>AVERAGE('Анализ данных (колич.)'!D7:K7)</f>
        <v>7</v>
      </c>
      <c r="E7" s="135">
        <f>MIN('Анализ данных (колич.)'!D7:K7)</f>
        <v>0</v>
      </c>
      <c r="F7" s="135">
        <f>MAX('Анализ данных (колич.)'!D7:K7)</f>
        <v>14</v>
      </c>
      <c r="G7" s="135">
        <f>MEDIAN('Анализ данных (колич.)'!D7:K7)</f>
        <v>6</v>
      </c>
      <c r="H7" s="135">
        <f>AVEDEV('Анализ данных (колич.)'!D7:K7)</f>
        <v>4.2857142857142856</v>
      </c>
    </row>
    <row r="8" spans="1:8" s="114" customFormat="1" ht="30">
      <c r="A8" s="2"/>
      <c r="B8" s="91" t="str">
        <f>'Методика оценки'!A39</f>
        <v>К1.6</v>
      </c>
      <c r="C8" s="90" t="str">
        <f>'Методика оценки'!C39</f>
        <v>Количество познавательных мероприятий, проведенных ДОО совместно с родителями воспитанников, в отчетном году</v>
      </c>
      <c r="D8" s="135">
        <f>AVERAGE('Анализ данных (колич.)'!D8:K8)</f>
        <v>4.375</v>
      </c>
      <c r="E8" s="135">
        <f>MIN('Анализ данных (колич.)'!D8:K8)</f>
        <v>0</v>
      </c>
      <c r="F8" s="135">
        <f>MAX('Анализ данных (колич.)'!D8:K8)</f>
        <v>10</v>
      </c>
      <c r="G8" s="135">
        <f>MEDIAN('Анализ данных (колич.)'!D8:K8)</f>
        <v>2.5</v>
      </c>
      <c r="H8" s="135">
        <f>AVEDEV('Анализ данных (колич.)'!D8:K8)</f>
        <v>3.21875</v>
      </c>
    </row>
    <row r="9" spans="1:8" s="114" customFormat="1" ht="30">
      <c r="A9" s="2"/>
      <c r="B9" s="91" t="str">
        <f>'Методика оценки'!A46</f>
        <v>К1.7</v>
      </c>
      <c r="C9" s="90" t="str">
        <f>'Методика оценки'!C46</f>
        <v>Количество разновидностей партнерских организаций, с которыми ДОО реализует совместные познавательные мероприятия</v>
      </c>
      <c r="D9" s="135">
        <f>AVERAGE('Анализ данных (колич.)'!D9:K9)</f>
        <v>1.1666666666666667</v>
      </c>
      <c r="E9" s="135">
        <f>MIN('Анализ данных (колич.)'!D9:K9)</f>
        <v>0</v>
      </c>
      <c r="F9" s="135">
        <f>MAX('Анализ данных (колич.)'!D9:K9)</f>
        <v>2</v>
      </c>
      <c r="G9" s="135">
        <f>MEDIAN('Анализ данных (колич.)'!D9:K9)</f>
        <v>1.5</v>
      </c>
      <c r="H9" s="135">
        <f>AVEDEV('Анализ данных (колич.)'!D9:K9)</f>
        <v>0.83333333333333337</v>
      </c>
    </row>
    <row r="10" spans="1:8" s="114" customFormat="1" ht="30">
      <c r="A10" s="2"/>
      <c r="B10" s="91" t="str">
        <f>'Методика оценки'!A51</f>
        <v>К1.8</v>
      </c>
      <c r="C10" s="86" t="str">
        <f>'Методика оценки'!C51</f>
        <v>Количество используемых в ДОО вариативных форм дошкольного образования в отчетном году</v>
      </c>
      <c r="D10" s="135">
        <f>AVERAGE('Анализ данных (колич.)'!D10:K10)</f>
        <v>3.1428571428571428</v>
      </c>
      <c r="E10" s="135">
        <f>MIN('Анализ данных (колич.)'!D10:K10)</f>
        <v>0</v>
      </c>
      <c r="F10" s="135">
        <f>MAX('Анализ данных (колич.)'!D10:K10)</f>
        <v>5</v>
      </c>
      <c r="G10" s="135">
        <f>MEDIAN('Анализ данных (колич.)'!D10:K10)</f>
        <v>4</v>
      </c>
      <c r="H10" s="135">
        <f>AVEDEV('Анализ данных (колич.)'!D10:K10)</f>
        <v>1.551020408163265</v>
      </c>
    </row>
    <row r="11" spans="1:8" s="114" customFormat="1" ht="60">
      <c r="A11" s="2"/>
      <c r="B11" s="91" t="str">
        <f>'Методика оценки'!A73</f>
        <v>К1.11</v>
      </c>
      <c r="C11" s="90" t="str">
        <f>'Методика оценки'!C73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1" s="135">
        <f>AVERAGE('Анализ данных (колич.)'!D11:K11)</f>
        <v>4.375</v>
      </c>
      <c r="E11" s="135">
        <f>MIN('Анализ данных (колич.)'!D11:K11)</f>
        <v>0</v>
      </c>
      <c r="F11" s="135">
        <f>MAX('Анализ данных (колич.)'!D11:K11)</f>
        <v>5</v>
      </c>
      <c r="G11" s="135">
        <f>MEDIAN('Анализ данных (колич.)'!D11:K11)</f>
        <v>5</v>
      </c>
      <c r="H11" s="135">
        <f>AVEDEV('Анализ данных (колич.)'!D11:K11)</f>
        <v>1.09375</v>
      </c>
    </row>
    <row r="12" spans="1:8" s="114" customFormat="1" ht="30">
      <c r="A12" s="2"/>
      <c r="B12" s="91" t="str">
        <f>'Методика оценки'!A83</f>
        <v>К2.1.</v>
      </c>
      <c r="C12" s="86" t="str">
        <f>'Методика оценки'!C83</f>
        <v>Среднее количество дней, пропущенных одним воспитанником ДОО по болезни, в отчётном году</v>
      </c>
      <c r="D12" s="135">
        <f>AVERAGE('Анализ данных (колич.)'!D12:K12)</f>
        <v>0.77481203481164274</v>
      </c>
      <c r="E12" s="135">
        <f>MIN('Анализ данных (колич.)'!D12:K12)</f>
        <v>0.16666666666666666</v>
      </c>
      <c r="F12" s="135">
        <f>MAX('Анализ данных (колич.)'!D12:K12)</f>
        <v>2.6666666666666665</v>
      </c>
      <c r="G12" s="135">
        <f>MEDIAN('Анализ данных (колич.)'!D12:K12)</f>
        <v>0.38205980066445183</v>
      </c>
      <c r="H12" s="135">
        <f>AVEDEV('Анализ данных (колич.)'!D12:K12)</f>
        <v>0.69592731592751189</v>
      </c>
    </row>
    <row r="13" spans="1:8" s="114" customFormat="1" ht="45">
      <c r="A13" s="2"/>
      <c r="B13" s="91" t="str">
        <f>'Методика оценки'!A88</f>
        <v>К2.2.</v>
      </c>
      <c r="C13" s="90" t="str">
        <f>'Методика оценки'!C88</f>
        <v>Количество несчастных случаев, отравлений и травм, полученных воспитанниками во время пребывания в ДОО (на 100 воcпитанников) в отчётном году</v>
      </c>
      <c r="D13" s="135">
        <f>AVERAGE('Анализ данных (колич.)'!D13:K13)</f>
        <v>0</v>
      </c>
      <c r="E13" s="135">
        <f>MIN('Анализ данных (колич.)'!D13:K13)</f>
        <v>0</v>
      </c>
      <c r="F13" s="135">
        <f>MAX('Анализ данных (колич.)'!D13:K13)</f>
        <v>0</v>
      </c>
      <c r="G13" s="135">
        <f>MEDIAN('Анализ данных (колич.)'!D13:K13)</f>
        <v>0</v>
      </c>
      <c r="H13" s="135">
        <f>AVEDEV('Анализ данных (колич.)'!D13:K13)</f>
        <v>0</v>
      </c>
    </row>
    <row r="14" spans="1:8" s="114" customFormat="1">
      <c r="A14" s="65"/>
      <c r="B14" s="111" t="str">
        <f>'Методика оценки'!A104</f>
        <v>К2.4.</v>
      </c>
      <c r="C14" s="86" t="str">
        <f>'Методика оценки'!C104</f>
        <v>Доля воспитанников, прошедших диспансеризацию в отчётном году</v>
      </c>
      <c r="D14" s="135">
        <f>AVERAGE('Анализ данных (колич.)'!D14:K14)</f>
        <v>96.592605493630558</v>
      </c>
      <c r="E14" s="135">
        <f>MIN('Анализ данных (колич.)'!D14:K14)</f>
        <v>59.895833333333336</v>
      </c>
      <c r="F14" s="135">
        <f>MAX('Анализ данных (колич.)'!D14:K14)</f>
        <v>116.66666666666667</v>
      </c>
      <c r="G14" s="135">
        <f>MEDIAN('Анализ данных (колич.)'!D14:K14)</f>
        <v>100</v>
      </c>
      <c r="H14" s="135">
        <f>AVEDEV('Анализ данных (колич.)'!D14:K14)</f>
        <v>9.2777584262208155</v>
      </c>
    </row>
    <row r="15" spans="1:8" s="114" customFormat="1" ht="45">
      <c r="A15" s="65"/>
      <c r="B15" s="86" t="str">
        <f>'Методика оценки'!A113</f>
        <v>К3.1.</v>
      </c>
      <c r="C15" s="86" t="str">
        <f>'Методика оценки'!C113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15" s="135">
        <f>AVERAGE('Анализ данных (колич.)'!D15:K15)</f>
        <v>16.190476190476193</v>
      </c>
      <c r="E15" s="135">
        <f>MIN('Анализ данных (колич.)'!D15:K15)</f>
        <v>0</v>
      </c>
      <c r="F15" s="135">
        <f>MAX('Анализ данных (колич.)'!D15:K15)</f>
        <v>50</v>
      </c>
      <c r="G15" s="135">
        <f>MEDIAN('Анализ данных (колич.)'!D15:K15)</f>
        <v>0</v>
      </c>
      <c r="H15" s="135">
        <f>AVEDEV('Анализ данных (колич.)'!D15:K15)</f>
        <v>19.319727891156464</v>
      </c>
    </row>
    <row r="16" spans="1:8" s="114" customFormat="1" ht="45">
      <c r="A16" s="65"/>
      <c r="B16" s="86" t="str">
        <f>'Методика оценки'!A120</f>
        <v>К3.2.</v>
      </c>
      <c r="C16" s="86" t="str">
        <f>'Методика оценки'!C120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16" s="135">
        <f>AVERAGE('Анализ данных (колич.)'!D16:K16)</f>
        <v>46.261252636252635</v>
      </c>
      <c r="E16" s="135">
        <f>MIN('Анализ данных (колич.)'!D16:K16)</f>
        <v>14.285714285714285</v>
      </c>
      <c r="F16" s="135">
        <f>MAX('Анализ данных (колич.)'!D16:K16)</f>
        <v>88.888888888888886</v>
      </c>
      <c r="G16" s="135">
        <f>MEDIAN('Анализ данных (колич.)'!D16:K16)</f>
        <v>48.35164835164835</v>
      </c>
      <c r="H16" s="135">
        <f>AVEDEV('Анализ данных (колич.)'!D16:K16)</f>
        <v>19.725538350538347</v>
      </c>
    </row>
    <row r="17" spans="1:8" s="114" customFormat="1" ht="45">
      <c r="A17" s="65"/>
      <c r="B17" s="86" t="str">
        <f>'Методика оценки'!A125</f>
        <v>К3.3.</v>
      </c>
      <c r="C17" s="86" t="str">
        <f>'Методика оценки'!C125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17" s="135">
        <f>AVERAGE('Анализ данных (колич.)'!D17:K17)</f>
        <v>1.8571428571428572</v>
      </c>
      <c r="E17" s="135">
        <f>MIN('Анализ данных (колич.)'!D17:K17)</f>
        <v>0</v>
      </c>
      <c r="F17" s="135">
        <f>MAX('Анализ данных (колич.)'!D17:K17)</f>
        <v>6</v>
      </c>
      <c r="G17" s="135">
        <f>MEDIAN('Анализ данных (колич.)'!D17:K17)</f>
        <v>1</v>
      </c>
      <c r="H17" s="135">
        <f>AVEDEV('Анализ данных (колич.)'!D17:K17)</f>
        <v>1.795918367346939</v>
      </c>
    </row>
    <row r="18" spans="1:8" s="114" customFormat="1" ht="60">
      <c r="A18" s="65"/>
      <c r="B18" s="86" t="str">
        <f>'Методика оценки'!A130</f>
        <v>К3.4.</v>
      </c>
      <c r="C18" s="86" t="str">
        <f>'Методика оценки'!C130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18" s="135">
        <f>AVERAGE('Анализ данных (колич.)'!D18:K18)</f>
        <v>61.53846153846154</v>
      </c>
      <c r="E18" s="135">
        <f>MIN('Анализ данных (колич.)'!D18:K18)</f>
        <v>61.53846153846154</v>
      </c>
      <c r="F18" s="135">
        <f>MAX('Анализ данных (колич.)'!D18:K18)</f>
        <v>61.53846153846154</v>
      </c>
      <c r="G18" s="135">
        <f>MEDIAN('Анализ данных (колич.)'!D18:K18)</f>
        <v>61.53846153846154</v>
      </c>
      <c r="H18" s="135">
        <f>AVEDEV('Анализ данных (колич.)'!D18:K18)</f>
        <v>0</v>
      </c>
    </row>
    <row r="19" spans="1:8" s="114" customFormat="1" ht="45">
      <c r="A19" s="65"/>
      <c r="B19" s="86" t="str">
        <f>'Методика оценки'!A135</f>
        <v>К3.5.</v>
      </c>
      <c r="C19" s="86" t="str">
        <f>'Методика оценки'!C135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19" s="135">
        <f>AVERAGE('Анализ данных (колич.)'!D19:K19)</f>
        <v>63.865016927516933</v>
      </c>
      <c r="E19" s="135">
        <f>MIN('Анализ данных (колич.)'!D19:K19)</f>
        <v>37.5</v>
      </c>
      <c r="F19" s="135">
        <f>MAX('Анализ данных (колич.)'!D19:K19)</f>
        <v>88</v>
      </c>
      <c r="G19" s="135">
        <f>MEDIAN('Анализ данных (колич.)'!D19:K19)</f>
        <v>64.102564102564102</v>
      </c>
      <c r="H19" s="135">
        <f>AVEDEV('Анализ данных (колич.)'!D19:K19)</f>
        <v>13.113338050838053</v>
      </c>
    </row>
    <row r="20" spans="1:8" s="114" customFormat="1" ht="135">
      <c r="A20" s="65"/>
      <c r="B20" s="86" t="str">
        <f>'Методика оценки'!A140</f>
        <v>К3.6.</v>
      </c>
      <c r="C20" s="86" t="str">
        <f>'Методика оценки'!C140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20" s="135">
        <f>AVERAGE('Анализ данных (колич.)'!D20:K20)</f>
        <v>4</v>
      </c>
      <c r="E20" s="135">
        <f>MIN('Анализ данных (колич.)'!D20:K20)</f>
        <v>0</v>
      </c>
      <c r="F20" s="135">
        <f>MAX('Анализ данных (колич.)'!D20:K20)</f>
        <v>16</v>
      </c>
      <c r="G20" s="135">
        <f>MEDIAN('Анализ данных (колич.)'!D20:K20)</f>
        <v>0</v>
      </c>
      <c r="H20" s="135">
        <f>AVEDEV('Анализ данных (колич.)'!D20:K20)</f>
        <v>5.75</v>
      </c>
    </row>
    <row r="21" spans="1:8" s="114" customFormat="1" ht="30">
      <c r="A21" s="65"/>
      <c r="B21" s="86" t="str">
        <f>'Методика оценки'!A149</f>
        <v>К3.8.</v>
      </c>
      <c r="C21" s="86" t="str">
        <f>'Методика оценки'!C149</f>
        <v>Доля открытых вакансий педагогических работников от общего числа педагогических ставок в ДОО</v>
      </c>
      <c r="D21" s="135">
        <f>AVERAGE('Анализ данных (колич.)'!D21:K21)</f>
        <v>0</v>
      </c>
      <c r="E21" s="135">
        <f>MIN('Анализ данных (колич.)'!D21:K21)</f>
        <v>0</v>
      </c>
      <c r="F21" s="135">
        <f>MAX('Анализ данных (колич.)'!D21:K21)</f>
        <v>0</v>
      </c>
      <c r="G21" s="135">
        <f>MEDIAN('Анализ данных (колич.)'!D21:K21)</f>
        <v>0</v>
      </c>
      <c r="H21" s="135">
        <f>AVEDEV('Анализ данных (колич.)'!D21:K21)</f>
        <v>0</v>
      </c>
    </row>
    <row r="22" spans="1:8" s="114" customFormat="1" ht="30">
      <c r="A22" s="65"/>
      <c r="B22" s="86" t="str">
        <f>'Методика оценки'!A154</f>
        <v>К3.9.</v>
      </c>
      <c r="C22" s="86" t="str">
        <f>'Методика оценки'!C154</f>
        <v>Количество педагогических работников ДОО, уволившихся в отчётном году по собственному желанию (за исключением лиц пенсионного возраста)</v>
      </c>
      <c r="D22" s="135">
        <f>AVERAGE('Анализ данных (колич.)'!D22:K22)</f>
        <v>0.7142857142857143</v>
      </c>
      <c r="E22" s="135">
        <f>MIN('Анализ данных (колич.)'!D22:K22)</f>
        <v>0</v>
      </c>
      <c r="F22" s="135">
        <f>MAX('Анализ данных (колич.)'!D22:K22)</f>
        <v>3</v>
      </c>
      <c r="G22" s="135">
        <f>MEDIAN('Анализ данных (колич.)'!D22:K22)</f>
        <v>0</v>
      </c>
      <c r="H22" s="135">
        <f>AVEDEV('Анализ данных (колич.)'!D22:K22)</f>
        <v>0.81632653061224492</v>
      </c>
    </row>
    <row r="23" spans="1:8" s="114" customFormat="1">
      <c r="A23" s="65"/>
      <c r="B23" s="86" t="str">
        <f>'Методика оценки'!A158</f>
        <v>К3.10.</v>
      </c>
      <c r="C23" s="86" t="str">
        <f>'Методика оценки'!C158</f>
        <v>Обеспеченность ДОО воспитателями:</v>
      </c>
      <c r="D23" s="135" t="e">
        <f>AVERAGE('Анализ данных (колич.)'!D23:K23)</f>
        <v>#VALUE!</v>
      </c>
      <c r="E23" s="135" t="e">
        <f>MIN('Анализ данных (колич.)'!D23:K23)</f>
        <v>#VALUE!</v>
      </c>
      <c r="F23" s="135" t="e">
        <f>MAX('Анализ данных (колич.)'!D23:K23)</f>
        <v>#VALUE!</v>
      </c>
      <c r="G23" s="135" t="e">
        <f>MEDIAN('Анализ данных (колич.)'!D23:K23)</f>
        <v>#VALUE!</v>
      </c>
      <c r="H23" s="135" t="e">
        <f>AVEDEV('Анализ данных (колич.)'!D23:K23)</f>
        <v>#VALUE!</v>
      </c>
    </row>
    <row r="24" spans="1:8" s="114" customFormat="1">
      <c r="A24" s="65"/>
      <c r="B24" s="86" t="str">
        <f>'Методика оценки'!A177</f>
        <v>К3.11.</v>
      </c>
      <c r="C24" s="86" t="str">
        <f>'Методика оценки'!C177</f>
        <v>Обеспеченность ДОО помощниками воспитателей:</v>
      </c>
      <c r="D24" s="135" t="e">
        <f>AVERAGE('Анализ данных (колич.)'!D24:K24)</f>
        <v>#VALUE!</v>
      </c>
      <c r="E24" s="135" t="e">
        <f>MIN('Анализ данных (колич.)'!D24:K24)</f>
        <v>#VALUE!</v>
      </c>
      <c r="F24" s="135" t="e">
        <f>MAX('Анализ данных (колич.)'!D24:K24)</f>
        <v>#VALUE!</v>
      </c>
      <c r="G24" s="135" t="e">
        <f>MEDIAN('Анализ данных (колич.)'!D24:K24)</f>
        <v>#VALUE!</v>
      </c>
      <c r="H24" s="135" t="e">
        <f>AVEDEV('Анализ данных (колич.)'!D24:K24)</f>
        <v>#VALUE!</v>
      </c>
    </row>
    <row r="25" spans="1:8" s="114" customFormat="1">
      <c r="A25" s="65"/>
      <c r="B25" s="86" t="str">
        <f>'Методика оценки'!A196</f>
        <v>К3.12.</v>
      </c>
      <c r="C25" s="86" t="str">
        <f>'Методика оценки'!C196</f>
        <v>Обеспеченность ДОО педагогами-психологами</v>
      </c>
      <c r="D25" s="135" t="e">
        <f>AVERAGE('Анализ данных (колич.)'!D25:K25)</f>
        <v>#VALUE!</v>
      </c>
      <c r="E25" s="135" t="e">
        <f>MIN('Анализ данных (колич.)'!D25:K25)</f>
        <v>#VALUE!</v>
      </c>
      <c r="F25" s="135" t="e">
        <f>MAX('Анализ данных (колич.)'!D25:K25)</f>
        <v>#VALUE!</v>
      </c>
      <c r="G25" s="135" t="e">
        <f>MEDIAN('Анализ данных (колич.)'!D25:K25)</f>
        <v>#VALUE!</v>
      </c>
      <c r="H25" s="135" t="e">
        <f>AVEDEV('Анализ данных (колич.)'!D25:K25)</f>
        <v>#VALUE!</v>
      </c>
    </row>
    <row r="26" spans="1:8" s="114" customFormat="1">
      <c r="A26" s="65"/>
      <c r="B26" s="86" t="str">
        <f>'Методика оценки'!A209</f>
        <v>К3.14.</v>
      </c>
      <c r="C26" s="86" t="str">
        <f>'Методика оценки'!C209</f>
        <v>Обеспеченность ДОО музыкальными руководителями</v>
      </c>
      <c r="D26" s="135" t="e">
        <f>AVERAGE('Анализ данных (колич.)'!D26:K26)</f>
        <v>#VALUE!</v>
      </c>
      <c r="E26" s="135" t="e">
        <f>MIN('Анализ данных (колич.)'!D26:K26)</f>
        <v>#VALUE!</v>
      </c>
      <c r="F26" s="135" t="e">
        <f>MAX('Анализ данных (колич.)'!D26:K26)</f>
        <v>#VALUE!</v>
      </c>
      <c r="G26" s="135" t="e">
        <f>MEDIAN('Анализ данных (колич.)'!D26:K26)</f>
        <v>#VALUE!</v>
      </c>
      <c r="H26" s="135" t="e">
        <f>AVEDEV('Анализ данных (колич.)'!D26:K26)</f>
        <v>#VALUE!</v>
      </c>
    </row>
    <row r="27" spans="1:8" s="114" customFormat="1">
      <c r="A27" s="65"/>
      <c r="B27" s="86" t="str">
        <f>'Методика оценки'!A213</f>
        <v>К3.15.</v>
      </c>
      <c r="C27" s="86" t="str">
        <f>'Методика оценки'!C213</f>
        <v>Обеспеченность ДОО инструкторами по физкультуре</v>
      </c>
      <c r="D27" s="135">
        <f>AVERAGE('Анализ данных (колич.)'!D27:K27)</f>
        <v>0.22988505747126434</v>
      </c>
      <c r="E27" s="135">
        <f>MIN('Анализ данных (колич.)'!D27:K27)</f>
        <v>0</v>
      </c>
      <c r="F27" s="135">
        <f>MAX('Анализ данных (колич.)'!D27:K27)</f>
        <v>1.8390804597701147</v>
      </c>
      <c r="G27" s="135">
        <f>MEDIAN('Анализ данных (колич.)'!D27:K27)</f>
        <v>0</v>
      </c>
      <c r="H27" s="135">
        <f>AVEDEV('Анализ данных (колич.)'!D27:K27)</f>
        <v>0.4022988505747126</v>
      </c>
    </row>
    <row r="28" spans="1:8" s="114" customFormat="1">
      <c r="A28" s="65"/>
      <c r="B28" s="86" t="str">
        <f>'Методика оценки'!A217</f>
        <v>К3.16.</v>
      </c>
      <c r="C28" s="86" t="str">
        <f>'Методика оценки'!C217</f>
        <v>Количество воспитанников в расчете на одного медицинского работника</v>
      </c>
      <c r="D28" s="135">
        <f>AVERAGE('Анализ данных (колич.)'!D28:K28)</f>
        <v>89.5</v>
      </c>
      <c r="E28" s="135">
        <f>MIN('Анализ данных (колич.)'!D28:K28)</f>
        <v>30</v>
      </c>
      <c r="F28" s="135">
        <f>MAX('Анализ данных (колич.)'!D28:K28)</f>
        <v>157</v>
      </c>
      <c r="G28" s="135">
        <f>MEDIAN('Анализ данных (колич.)'!D28:K28)</f>
        <v>85</v>
      </c>
      <c r="H28" s="135">
        <f>AVEDEV('Анализ данных (колич.)'!D28:K28)</f>
        <v>37.375</v>
      </c>
    </row>
    <row r="29" spans="1:8" s="114" customFormat="1" ht="30">
      <c r="A29" s="65"/>
      <c r="B29" s="86" t="str">
        <f>'Методика оценки'!A223</f>
        <v>К4.1.</v>
      </c>
      <c r="C29" s="86" t="str">
        <f>'Методика оценки'!C223</f>
        <v>Количество нештатных и аварийных ситуаций техногенного характера, возникших на территории ДОО (пожар, обрушение конструкций и т.п.)</v>
      </c>
      <c r="D29" s="135">
        <f>AVERAGE('Анализ данных (колич.)'!D29:K29)</f>
        <v>0</v>
      </c>
      <c r="E29" s="135">
        <f>MIN('Анализ данных (колич.)'!D29:K29)</f>
        <v>0</v>
      </c>
      <c r="F29" s="135">
        <f>MAX('Анализ данных (колич.)'!D29:K29)</f>
        <v>0</v>
      </c>
      <c r="G29" s="135">
        <f>MEDIAN('Анализ данных (колич.)'!D29:K29)</f>
        <v>0</v>
      </c>
      <c r="H29" s="135">
        <f>AVEDEV('Анализ данных (колич.)'!D29:K29)</f>
        <v>0</v>
      </c>
    </row>
    <row r="30" spans="1:8" s="114" customFormat="1">
      <c r="A30" s="65"/>
      <c r="B30" s="86" t="str">
        <f>'Методика оценки'!A257</f>
        <v>К4.12.</v>
      </c>
      <c r="C30" s="86" t="str">
        <f>'Методика оценки'!C257</f>
        <v>Количество персональных компьютеров, доступных для использования детьми</v>
      </c>
      <c r="D30" s="135">
        <f>AVERAGE('Анализ данных (колич.)'!D30:K30)</f>
        <v>1.25</v>
      </c>
      <c r="E30" s="135">
        <f>MIN('Анализ данных (колич.)'!D30:K30)</f>
        <v>0</v>
      </c>
      <c r="F30" s="135">
        <f>MAX('Анализ данных (колич.)'!D30:K30)</f>
        <v>2</v>
      </c>
      <c r="G30" s="135">
        <f>MEDIAN('Анализ данных (колич.)'!D30:K30)</f>
        <v>1.5</v>
      </c>
      <c r="H30" s="135">
        <f>AVEDEV('Анализ данных (колич.)'!D30:K30)</f>
        <v>0.75</v>
      </c>
    </row>
    <row r="31" spans="1:8" s="114" customFormat="1" ht="27.75" customHeight="1">
      <c r="A31" s="65"/>
      <c r="B31" s="86" t="str">
        <f>'Методика оценки'!A267</f>
        <v>К4.15.</v>
      </c>
      <c r="C31" s="86" t="str">
        <f>'Методика оценки'!C267</f>
        <v>Площадь групповой (игровой) комнаты в расчете на одного воспитанника</v>
      </c>
      <c r="D31" s="135">
        <f>AVERAGE('Анализ данных (колич.)'!D31:K31)</f>
        <v>0.74625811869283665</v>
      </c>
      <c r="E31" s="135">
        <f>MIN('Анализ данных (колич.)'!D31:K31)</f>
        <v>0.15923566878980891</v>
      </c>
      <c r="F31" s="135">
        <f>MAX('Анализ данных (колич.)'!D31:K31)</f>
        <v>1.5294117647058822</v>
      </c>
      <c r="G31" s="135">
        <f>MEDIAN('Анализ данных (колич.)'!D31:K31)</f>
        <v>0.72072072072072069</v>
      </c>
      <c r="H31" s="135">
        <f>AVEDEV('Анализ данных (колич.)'!D31:K31)</f>
        <v>0.39262259294115415</v>
      </c>
    </row>
    <row r="32" spans="1:8" s="114" customFormat="1" ht="60">
      <c r="A32" s="65"/>
      <c r="B32" s="86" t="str">
        <f>'Методика оценки'!A271</f>
        <v>К4.16.</v>
      </c>
      <c r="C32" s="86" t="str">
        <f>'Методика оценки'!C271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32" s="135">
        <f>AVERAGE('Анализ данных (колич.)'!D32:K32)</f>
        <v>4.1666666666666666E-3</v>
      </c>
      <c r="E32" s="135">
        <f>MIN('Анализ данных (колич.)'!D32:K32)</f>
        <v>0</v>
      </c>
      <c r="F32" s="135">
        <f>MAX('Анализ данных (колич.)'!D32:K32)</f>
        <v>3.3333333333333333E-2</v>
      </c>
      <c r="G32" s="135">
        <f>MEDIAN('Анализ данных (колич.)'!D32:K32)</f>
        <v>0</v>
      </c>
      <c r="H32" s="135">
        <f>AVEDEV('Анализ данных (колич.)'!D32:K32)</f>
        <v>7.2916666666666668E-3</v>
      </c>
    </row>
    <row r="33" spans="1:8" s="114" customFormat="1">
      <c r="A33" s="65"/>
      <c r="B33" s="86" t="str">
        <f>'Методика оценки'!A283</f>
        <v>К4.20.</v>
      </c>
      <c r="C33" s="86" t="str">
        <f>'Методика оценки'!C283</f>
        <v>Доля детей, пользующихся услугами бассейна</v>
      </c>
      <c r="D33" s="135">
        <f>AVERAGE('Анализ данных (колич.)'!D33:K33)</f>
        <v>0</v>
      </c>
      <c r="E33" s="135">
        <f>MIN('Анализ данных (колич.)'!D33:K33)</f>
        <v>0</v>
      </c>
      <c r="F33" s="135">
        <f>MAX('Анализ данных (колич.)'!D33:K33)</f>
        <v>0</v>
      </c>
      <c r="G33" s="135">
        <f>MEDIAN('Анализ данных (колич.)'!D33:K33)</f>
        <v>0</v>
      </c>
      <c r="H33" s="135">
        <f>AVEDEV('Анализ данных (колич.)'!D33:K33)</f>
        <v>0</v>
      </c>
    </row>
    <row r="34" spans="1:8" s="114" customFormat="1" ht="45">
      <c r="A34" s="65"/>
      <c r="B34" s="86" t="str">
        <f>'Методика оценки'!A323</f>
        <v>К5.1.</v>
      </c>
      <c r="C34" s="86" t="str">
        <f>'Методика оценки'!C323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34" s="135">
        <f>AVERAGE('Анализ данных (колич.)'!D34:K34)</f>
        <v>1</v>
      </c>
      <c r="E34" s="135">
        <f>MIN('Анализ данных (колич.)'!D34:K34)</f>
        <v>1</v>
      </c>
      <c r="F34" s="135">
        <f>MAX('Анализ данных (колич.)'!D34:K34)</f>
        <v>1</v>
      </c>
      <c r="G34" s="135">
        <f>MEDIAN('Анализ данных (колич.)'!D34:K34)</f>
        <v>1</v>
      </c>
      <c r="H34" s="135">
        <f>AVEDEV('Анализ данных (колич.)'!D34:K34)</f>
        <v>0</v>
      </c>
    </row>
    <row r="35" spans="1:8" s="114" customFormat="1" ht="30">
      <c r="A35" s="65"/>
      <c r="B35" s="86" t="str">
        <f>'Методика оценки'!A327</f>
        <v>К5.2.</v>
      </c>
      <c r="C35" s="86" t="str">
        <f>'Методика оценки'!C327</f>
        <v>Отношение среднего размера родительской платы за услуги ДОО к среднему размеру родительской платы за услуги ДОО в Чеченской Республике</v>
      </c>
      <c r="D35" s="135">
        <f>AVERAGE('Анализ данных (колич.)'!D35:K35)</f>
        <v>0.93749999999999989</v>
      </c>
      <c r="E35" s="135">
        <f>MIN('Анализ данных (колич.)'!D35:K35)</f>
        <v>0.66666666666666663</v>
      </c>
      <c r="F35" s="135">
        <f>MAX('Анализ данных (колич.)'!D35:K35)</f>
        <v>1</v>
      </c>
      <c r="G35" s="135">
        <f>MEDIAN('Анализ данных (колич.)'!D35:K35)</f>
        <v>1</v>
      </c>
      <c r="H35" s="135">
        <f>AVEDEV('Анализ данных (колич.)'!D35:K35)</f>
        <v>9.3750000000000056E-2</v>
      </c>
    </row>
    <row r="36" spans="1:8" s="114" customFormat="1">
      <c r="A36" s="65"/>
      <c r="B36" s="86" t="str">
        <f>'Методика оценки'!A331</f>
        <v>К5.3.</v>
      </c>
      <c r="C36" s="86" t="str">
        <f>'Методика оценки'!C331</f>
        <v>Средние расходы на обеспечение образовательного процесса на 1 воспитанника</v>
      </c>
      <c r="D36" s="135">
        <f>AVERAGE('Анализ данных (колич.)'!D36:K36)</f>
        <v>15993.493595930771</v>
      </c>
      <c r="E36" s="135">
        <f>MIN('Анализ данных (колич.)'!D36:K36)</f>
        <v>3011.7117117117118</v>
      </c>
      <c r="F36" s="135">
        <f>MAX('Анализ данных (колич.)'!D36:K36)</f>
        <v>84540.08</v>
      </c>
      <c r="G36" s="135">
        <f>MEDIAN('Анализ данных (колич.)'!D36:K36)</f>
        <v>5398.166938231373</v>
      </c>
      <c r="H36" s="135">
        <f>AVEDEV('Анализ данных (колич.)'!D36:K36)</f>
        <v>17136.64660101731</v>
      </c>
    </row>
    <row r="37" spans="1:8" s="114" customFormat="1">
      <c r="A37" s="65"/>
      <c r="B37" s="111" t="str">
        <f>'Методика оценки'!A335</f>
        <v>К5.4.</v>
      </c>
      <c r="C37" s="111" t="str">
        <f>'Методика оценки'!C335</f>
        <v>Объем платных услуг на 1 воспитанника</v>
      </c>
      <c r="D37" s="135">
        <f>AVERAGE('Анализ данных (колич.)'!D37:K37)</f>
        <v>0</v>
      </c>
      <c r="E37" s="135">
        <f>MIN('Анализ данных (колич.)'!D37:K37)</f>
        <v>0</v>
      </c>
      <c r="F37" s="135">
        <f>MAX('Анализ данных (колич.)'!D37:K37)</f>
        <v>0</v>
      </c>
      <c r="G37" s="135">
        <f>MEDIAN('Анализ данных (колич.)'!D37:K37)</f>
        <v>0</v>
      </c>
      <c r="H37" s="135">
        <f>AVEDEV('Анализ данных (колич.)'!D37:K37)</f>
        <v>0</v>
      </c>
    </row>
    <row r="38" spans="1:8" s="114" customFormat="1">
      <c r="A38" s="65"/>
      <c r="B38" s="111" t="str">
        <f>'Методика оценки'!A396</f>
        <v>К6.11.</v>
      </c>
      <c r="C38" s="86" t="str">
        <f>'Методика оценки'!C396</f>
        <v>Количество используемых дополнительных форм информирования родителей</v>
      </c>
      <c r="D38" s="135">
        <f>AVERAGE('Анализ данных (колич.)'!D38:K38)</f>
        <v>5.625</v>
      </c>
      <c r="E38" s="135">
        <f>MIN('Анализ данных (колич.)'!D38:K38)</f>
        <v>1</v>
      </c>
      <c r="F38" s="135">
        <f>MAX('Анализ данных (колич.)'!D38:K38)</f>
        <v>8</v>
      </c>
      <c r="G38" s="135">
        <f>MEDIAN('Анализ данных (колич.)'!D38:K38)</f>
        <v>6</v>
      </c>
      <c r="H38" s="135">
        <f>AVEDEV('Анализ данных (колич.)'!D38:K38)</f>
        <v>1.3125</v>
      </c>
    </row>
    <row r="39" spans="1:8" s="114" customFormat="1">
      <c r="A39" s="65"/>
      <c r="B39" s="111" t="str">
        <f>'Методика оценки'!A430</f>
        <v>К7.7.</v>
      </c>
      <c r="C39" s="86" t="str">
        <f>'Методика оценки'!C430</f>
        <v>Доля сотрудников ДОО, переведенных на эффективный контракт</v>
      </c>
      <c r="D39" s="135">
        <f>AVERAGE('Анализ данных (колич.)'!D39:K39)</f>
        <v>0</v>
      </c>
      <c r="E39" s="135">
        <f>MIN('Анализ данных (колич.)'!D39:K39)</f>
        <v>0</v>
      </c>
      <c r="F39" s="135">
        <f>MAX('Анализ данных (колич.)'!D39:K39)</f>
        <v>0</v>
      </c>
      <c r="G39" s="135">
        <f>MEDIAN('Анализ данных (колич.)'!D39:K39)</f>
        <v>0</v>
      </c>
      <c r="H39" s="135">
        <f>AVEDEV('Анализ данных (колич.)'!D39:K39)</f>
        <v>0</v>
      </c>
    </row>
    <row r="40" spans="1:8" s="114" customFormat="1">
      <c r="A40" s="65"/>
      <c r="B40" s="111" t="str">
        <f>'Методика оценки'!A435</f>
        <v>К7.8.</v>
      </c>
      <c r="C40" s="86" t="str">
        <f>'Методика оценки'!C435</f>
        <v>Доля кредиторской задолженности в общей сумме расходов</v>
      </c>
      <c r="D40" s="135">
        <f>AVERAGE('Анализ данных (колич.)'!D40:K40)</f>
        <v>0</v>
      </c>
      <c r="E40" s="135">
        <f>MIN('Анализ данных (колич.)'!D40:K40)</f>
        <v>0</v>
      </c>
      <c r="F40" s="135">
        <f>MAX('Анализ данных (колич.)'!D40:K40)</f>
        <v>0</v>
      </c>
      <c r="G40" s="135">
        <f>MEDIAN('Анализ данных (колич.)'!D40:K40)</f>
        <v>0</v>
      </c>
      <c r="H40" s="135">
        <f>AVEDEV('Анализ данных (колич.)'!D40:K40)</f>
        <v>0</v>
      </c>
    </row>
    <row r="41" spans="1:8" s="114" customFormat="1">
      <c r="A41" s="65"/>
      <c r="B41" s="111" t="str">
        <f>'Методика оценки'!A440</f>
        <v>К7.9.</v>
      </c>
      <c r="C41" s="86" t="str">
        <f>'Методика оценки'!C440</f>
        <v>Доля просроченной кредиторской задолженности в общей сумме расходов</v>
      </c>
      <c r="D41" s="135">
        <f>AVERAGE('Анализ данных (колич.)'!D41:K41)</f>
        <v>0</v>
      </c>
      <c r="E41" s="135">
        <f>MIN('Анализ данных (колич.)'!D41:K41)</f>
        <v>0</v>
      </c>
      <c r="F41" s="135">
        <f>MAX('Анализ данных (колич.)'!D41:K41)</f>
        <v>0</v>
      </c>
      <c r="G41" s="135">
        <f>MEDIAN('Анализ данных (колич.)'!D41:K41)</f>
        <v>0</v>
      </c>
      <c r="H41" s="135">
        <f>AVEDEV('Анализ данных (колич.)'!D41:K41)</f>
        <v>0</v>
      </c>
    </row>
    <row r="42" spans="1:8" s="114" customFormat="1" ht="45">
      <c r="A42" s="65"/>
      <c r="B42" s="111" t="str">
        <f>'Методика оценки'!A444</f>
        <v>К7.10.</v>
      </c>
      <c r="C42" s="86" t="str">
        <f>'Методика оценки'!C444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42" s="135">
        <f>AVERAGE('Анализ данных (колич.)'!D42:K42)</f>
        <v>83.875</v>
      </c>
      <c r="E42" s="135">
        <f>MIN('Анализ данных (колич.)'!D42:K42)</f>
        <v>1</v>
      </c>
      <c r="F42" s="135">
        <f>MAX('Анализ данных (колич.)'!D42:K42)</f>
        <v>100</v>
      </c>
      <c r="G42" s="135">
        <f>MEDIAN('Анализ данных (колич.)'!D42:K42)</f>
        <v>95</v>
      </c>
      <c r="H42" s="135">
        <f>AVEDEV('Анализ данных (колич.)'!D42:K42)</f>
        <v>20.71875</v>
      </c>
    </row>
    <row r="43" spans="1:8" s="114" customFormat="1">
      <c r="A43" s="65"/>
      <c r="B43" s="111" t="str">
        <f>'Методика оценки'!A447</f>
        <v>К7.11.</v>
      </c>
      <c r="C43" s="86" t="str">
        <f>'Методика оценки'!C447</f>
        <v xml:space="preserve">Количество предписаний надзорных органов </v>
      </c>
      <c r="D43" s="135">
        <f>AVERAGE('Анализ данных (колич.)'!D43:K43)</f>
        <v>1.5</v>
      </c>
      <c r="E43" s="135">
        <f>MIN('Анализ данных (колич.)'!D43:K43)</f>
        <v>0</v>
      </c>
      <c r="F43" s="135">
        <f>MAX('Анализ данных (колич.)'!D43:K43)</f>
        <v>2</v>
      </c>
      <c r="G43" s="135">
        <f>MEDIAN('Анализ данных (колич.)'!D43:K43)</f>
        <v>2</v>
      </c>
      <c r="H43" s="135">
        <f>AVEDEV('Анализ данных (колич.)'!D43:K43)</f>
        <v>0.75</v>
      </c>
    </row>
    <row r="44" spans="1:8" s="114" customFormat="1" ht="30">
      <c r="A44" s="65"/>
      <c r="B44" s="111" t="str">
        <f>'Методика оценки'!A451</f>
        <v>К7.12.</v>
      </c>
      <c r="C44" s="86" t="str">
        <f>'Методика оценки'!C451</f>
        <v xml:space="preserve">Количество зарегистрированных  жалоб на деятельность ДОО со стороны родителей воспитанников </v>
      </c>
      <c r="D44" s="135">
        <f>AVERAGE('Анализ данных (колич.)'!D44:K44)</f>
        <v>0</v>
      </c>
      <c r="E44" s="135">
        <f>MIN('Анализ данных (колич.)'!D44:K44)</f>
        <v>0</v>
      </c>
      <c r="F44" s="135">
        <f>MAX('Анализ данных (колич.)'!D44:K44)</f>
        <v>0</v>
      </c>
      <c r="G44" s="135">
        <f>MEDIAN('Анализ данных (колич.)'!D44:K44)</f>
        <v>0</v>
      </c>
      <c r="H44" s="135">
        <f>AVEDEV('Анализ данных (колич.)'!D44:K44)</f>
        <v>0</v>
      </c>
    </row>
  </sheetData>
  <autoFilter ref="A4:C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theme="0" tint="-0.34998626667073579"/>
  </sheetPr>
  <dimension ref="A1:K171"/>
  <sheetViews>
    <sheetView topLeftCell="B1" zoomScale="70" zoomScaleNormal="70" workbookViewId="0">
      <selection activeCell="C3" sqref="C3"/>
    </sheetView>
  </sheetViews>
  <sheetFormatPr defaultColWidth="9.140625" defaultRowHeight="15"/>
  <cols>
    <col min="1" max="1" width="5.5703125" style="44" customWidth="1"/>
    <col min="2" max="2" width="80" style="93" customWidth="1"/>
    <col min="3" max="3" width="10" style="97" bestFit="1" customWidth="1"/>
    <col min="4" max="8" width="15.140625" style="78" customWidth="1"/>
    <col min="9" max="11" width="15.140625" style="1" customWidth="1"/>
    <col min="12" max="16384" width="9.140625" style="1"/>
  </cols>
  <sheetData>
    <row r="1" spans="1:11" ht="22.5">
      <c r="A1" s="88" t="s">
        <v>23</v>
      </c>
      <c r="B1" s="148" t="s">
        <v>755</v>
      </c>
      <c r="C1" s="94"/>
      <c r="I1" s="98"/>
      <c r="J1" s="98"/>
      <c r="K1" s="98"/>
    </row>
    <row r="3" spans="1:11" ht="85.5">
      <c r="A3" s="119"/>
      <c r="B3" s="102" t="s">
        <v>24</v>
      </c>
      <c r="C3" s="110"/>
      <c r="D3" s="134" t="str">
        <f>'ИИД (Отч.)'!D3</f>
        <v>МБДОУ «Детский сад № 1 «Ангелочки» с. Ножай-Юрт»</v>
      </c>
      <c r="E3" s="134" t="str">
        <f>'ИИД (Отч.)'!E3</f>
        <v>МБДОУ «Детский сад № 2 «Солнышко» с. Ножай-Юрт»</v>
      </c>
      <c r="F3" s="134" t="str">
        <f>'ИИД (Отч.)'!F3</f>
        <v>МБДОУ «Детский сад с. Аллерой»</v>
      </c>
      <c r="G3" s="134" t="str">
        <f>'ИИД (Отч.)'!G3</f>
        <v>МБДОУ «Детский сад «Ласточки» с. Галайты»</v>
      </c>
      <c r="H3" s="134" t="str">
        <f>'ИИД (Отч.)'!H3</f>
        <v>МБДОУ «Детский сад с. Зандак»</v>
      </c>
      <c r="I3" s="134" t="str">
        <f>'ИИД (Отч.)'!I3</f>
        <v>МБДОУ «Детский сад «Солнышко» с. Саясан»</v>
      </c>
      <c r="J3" s="134" t="str">
        <f>'ИИД (Отч.)'!J3</f>
        <v>МБДОУ «Детский сад «Теремок» с. Мескеты»</v>
      </c>
      <c r="K3" s="134" t="str">
        <f>'ИИД (Отч.)'!K3</f>
        <v>МБДОУ «Детский сад «Малышка» с. Энгеной»</v>
      </c>
    </row>
    <row r="4" spans="1:11">
      <c r="A4" s="45"/>
      <c r="B4" s="90"/>
      <c r="C4" s="95"/>
      <c r="D4" s="4"/>
      <c r="E4" s="4"/>
      <c r="F4" s="4"/>
      <c r="G4" s="4"/>
      <c r="H4" s="4"/>
      <c r="I4" s="4"/>
      <c r="J4" s="4"/>
      <c r="K4" s="4"/>
    </row>
    <row r="5" spans="1:11">
      <c r="A5" s="91" t="s">
        <v>4</v>
      </c>
      <c r="B5" s="90" t="str">
        <f>'Методика оценки'!K12</f>
        <v>Наличие бесплатного дополнительного образования в ДОО в отчетном году</v>
      </c>
      <c r="C5" s="95" t="s">
        <v>12</v>
      </c>
      <c r="D5" s="74" t="str">
        <f>IF('ИИД (Отч.)'!D6="","",'ИИД (Отч.)'!D6)</f>
        <v>нет</v>
      </c>
      <c r="E5" s="74" t="str">
        <f>IF('ИИД (Отч.)'!E6="","",'ИИД (Отч.)'!E6)</f>
        <v>нет</v>
      </c>
      <c r="F5" s="74" t="str">
        <f>IF('ИИД (Отч.)'!F6="","",'ИИД (Отч.)'!F6)</f>
        <v>нет</v>
      </c>
      <c r="G5" s="74" t="str">
        <f>IF('ИИД (Отч.)'!G6="","",'ИИД (Отч.)'!G6)</f>
        <v>нет</v>
      </c>
      <c r="H5" s="74" t="str">
        <f>IF('ИИД (Отч.)'!H6="","",'ИИД (Отч.)'!H6)</f>
        <v>нет</v>
      </c>
      <c r="I5" s="74" t="str">
        <f>IF('ИИД (Отч.)'!I6="","",'ИИД (Отч.)'!I6)</f>
        <v>нет</v>
      </c>
      <c r="J5" s="74" t="str">
        <f>IF('ИИД (Отч.)'!J6="","",'ИИД (Отч.)'!J6)</f>
        <v xml:space="preserve">да </v>
      </c>
      <c r="K5" s="74" t="str">
        <f>IF('ИИД (Отч.)'!K6="","",'ИИД (Отч.)'!K6)</f>
        <v>нет</v>
      </c>
    </row>
    <row r="6" spans="1:11" ht="45">
      <c r="A6" s="91" t="s">
        <v>74</v>
      </c>
      <c r="B6" s="90" t="str">
        <f>'Методика оценки'!K65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6" s="95" t="s">
        <v>88</v>
      </c>
      <c r="D6" s="74" t="str">
        <f>IF('ИИД (Отч.)'!D14="","",'ИИД (Отч.)'!D14)</f>
        <v>да</v>
      </c>
      <c r="E6" s="74" t="str">
        <f>IF('ИИД (Отч.)'!E14="","",'ИИД (Отч.)'!E14)</f>
        <v>нет</v>
      </c>
      <c r="F6" s="74" t="str">
        <f>IF('ИИД (Отч.)'!F14="","",'ИИД (Отч.)'!F14)</f>
        <v>да</v>
      </c>
      <c r="G6" s="74" t="str">
        <f>IF('ИИД (Отч.)'!G14="","",'ИИД (Отч.)'!G14)</f>
        <v>нет</v>
      </c>
      <c r="H6" s="74" t="str">
        <f>IF('ИИД (Отч.)'!H14="","",'ИИД (Отч.)'!H14)</f>
        <v>да</v>
      </c>
      <c r="I6" s="74" t="str">
        <f>IF('ИИД (Отч.)'!I14="","",'ИИД (Отч.)'!I14)</f>
        <v>да</v>
      </c>
      <c r="J6" s="74" t="str">
        <f>IF('ИИД (Отч.)'!J14="","",'ИИД (Отч.)'!J14)</f>
        <v>нет</v>
      </c>
      <c r="K6" s="74" t="str">
        <f>IF('ИИД (Отч.)'!K14="","",'ИИД (Отч.)'!K14)</f>
        <v>нет</v>
      </c>
    </row>
    <row r="7" spans="1:11" ht="30">
      <c r="A7" s="91" t="s">
        <v>76</v>
      </c>
      <c r="B7" s="90" t="str">
        <f>'Методика оценки'!K70</f>
        <v>Наличие специализированных методик работы с разновозрастными группами (зафиксированных в образовательной программе ДОО)</v>
      </c>
      <c r="C7" s="95" t="s">
        <v>90</v>
      </c>
      <c r="D7" s="74" t="str">
        <f>IF('ИИД (Отч.)'!D16="","",'ИИД (Отч.)'!D16)</f>
        <v>да</v>
      </c>
      <c r="E7" s="74" t="str">
        <f>IF('ИИД (Отч.)'!E16="","",'ИИД (Отч.)'!E16)</f>
        <v>да</v>
      </c>
      <c r="F7" s="74" t="str">
        <f>IF('ИИД (Отч.)'!F16="","",'ИИД (Отч.)'!F16)</f>
        <v>да</v>
      </c>
      <c r="G7" s="74" t="str">
        <f>IF('ИИД (Отч.)'!G16="","",'ИИД (Отч.)'!G16)</f>
        <v>да</v>
      </c>
      <c r="H7" s="74" t="str">
        <f>IF('ИИД (Отч.)'!H16="","",'ИИД (Отч.)'!H16)</f>
        <v>да</v>
      </c>
      <c r="I7" s="74" t="str">
        <f>IF('ИИД (Отч.)'!I16="","",'ИИД (Отч.)'!I16)</f>
        <v>да</v>
      </c>
      <c r="J7" s="74" t="str">
        <f>IF('ИИД (Отч.)'!J16="","",'ИИД (Отч.)'!J16)</f>
        <v>нет</v>
      </c>
      <c r="K7" s="74" t="str">
        <f>IF('ИИД (Отч.)'!K16="","",'ИИД (Отч.)'!K16)</f>
        <v>нет</v>
      </c>
    </row>
    <row r="8" spans="1:11" ht="45">
      <c r="A8" s="91" t="s">
        <v>78</v>
      </c>
      <c r="B8" s="90" t="str">
        <f>'Методика оценки'!K79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8" s="95" t="s">
        <v>92</v>
      </c>
      <c r="D8" s="74" t="str">
        <f>IF('ИИД (Отч.)'!D18="","",'ИИД (Отч.)'!D18)</f>
        <v>да</v>
      </c>
      <c r="E8" s="74" t="str">
        <f>IF('ИИД (Отч.)'!E18="","",'ИИД (Отч.)'!E18)</f>
        <v>да</v>
      </c>
      <c r="F8" s="74" t="str">
        <f>IF('ИИД (Отч.)'!F18="","",'ИИД (Отч.)'!F18)</f>
        <v>да</v>
      </c>
      <c r="G8" s="74" t="str">
        <f>IF('ИИД (Отч.)'!G18="","",'ИИД (Отч.)'!G18)</f>
        <v>да</v>
      </c>
      <c r="H8" s="74" t="str">
        <f>IF('ИИД (Отч.)'!H18="","",'ИИД (Отч.)'!H18)</f>
        <v>да</v>
      </c>
      <c r="I8" s="74" t="str">
        <f>IF('ИИД (Отч.)'!I18="","",'ИИД (Отч.)'!I18)</f>
        <v>да</v>
      </c>
      <c r="J8" s="74" t="str">
        <f>IF('ИИД (Отч.)'!J18="","",'ИИД (Отч.)'!J18)</f>
        <v xml:space="preserve">да </v>
      </c>
      <c r="K8" s="74" t="str">
        <f>IF('ИИД (Отч.)'!K18="","",'ИИД (Отч.)'!K18)</f>
        <v>да</v>
      </c>
    </row>
    <row r="9" spans="1:11">
      <c r="A9" s="91" t="s">
        <v>80</v>
      </c>
      <c r="B9" s="90" t="str">
        <f>'Методика оценки'!K101</f>
        <v>Наличие сторожа (охранника) в дневное время</v>
      </c>
      <c r="C9" s="95" t="s">
        <v>95</v>
      </c>
      <c r="D9" s="74" t="str">
        <f>IF('ИИД (Отч.)'!D21="","",'ИИД (Отч.)'!D21)</f>
        <v>да</v>
      </c>
      <c r="E9" s="74" t="str">
        <f>IF('ИИД (Отч.)'!E21="","",'ИИД (Отч.)'!E21)</f>
        <v>да</v>
      </c>
      <c r="F9" s="74" t="str">
        <f>IF('ИИД (Отч.)'!F21="","",'ИИД (Отч.)'!F21)</f>
        <v>да</v>
      </c>
      <c r="G9" s="74" t="str">
        <f>IF('ИИД (Отч.)'!G21="","",'ИИД (Отч.)'!G21)</f>
        <v>да</v>
      </c>
      <c r="H9" s="74" t="str">
        <f>IF('ИИД (Отч.)'!H21="","",'ИИД (Отч.)'!H21)</f>
        <v>да</v>
      </c>
      <c r="I9" s="74" t="str">
        <f>IF('ИИД (Отч.)'!I21="","",'ИИД (Отч.)'!I21)</f>
        <v>да</v>
      </c>
      <c r="J9" s="74" t="str">
        <f>IF('ИИД (Отч.)'!J21="","",'ИИД (Отч.)'!J21)</f>
        <v xml:space="preserve">да </v>
      </c>
      <c r="K9" s="74" t="str">
        <f>IF('ИИД (Отч.)'!K21="","",'ИИД (Отч.)'!K21)</f>
        <v>да</v>
      </c>
    </row>
    <row r="10" spans="1:11" ht="30">
      <c r="A10" s="91" t="s">
        <v>82</v>
      </c>
      <c r="B10" s="90" t="str">
        <f>'Методика оценки'!K109</f>
        <v>Ведение индивидуальных карт психофизического здоровья детей психологом и медицинскими работниками</v>
      </c>
      <c r="C10" s="95" t="s">
        <v>97</v>
      </c>
      <c r="D10" s="74" t="str">
        <f>IF('ИИД (Отч.)'!D23="","",'ИИД (Отч.)'!D23)</f>
        <v>да</v>
      </c>
      <c r="E10" s="74" t="str">
        <f>IF('ИИД (Отч.)'!E23="","",'ИИД (Отч.)'!E23)</f>
        <v>да</v>
      </c>
      <c r="F10" s="74" t="str">
        <f>IF('ИИД (Отч.)'!F23="","",'ИИД (Отч.)'!F23)</f>
        <v>да</v>
      </c>
      <c r="G10" s="74" t="str">
        <f>IF('ИИД (Отч.)'!G23="","",'ИИД (Отч.)'!G23)</f>
        <v>да</v>
      </c>
      <c r="H10" s="74" t="str">
        <f>IF('ИИД (Отч.)'!H23="","",'ИИД (Отч.)'!H23)</f>
        <v>да</v>
      </c>
      <c r="I10" s="74" t="str">
        <f>IF('ИИД (Отч.)'!I23="","",'ИИД (Отч.)'!I23)</f>
        <v>да</v>
      </c>
      <c r="J10" s="74" t="str">
        <f>IF('ИИД (Отч.)'!J23="","",'ИИД (Отч.)'!J23)</f>
        <v xml:space="preserve">да </v>
      </c>
      <c r="K10" s="74" t="str">
        <f>IF('ИИД (Отч.)'!K23="","",'ИИД (Отч.)'!K23)</f>
        <v>да</v>
      </c>
    </row>
    <row r="11" spans="1:11">
      <c r="A11" s="91" t="s">
        <v>162</v>
      </c>
      <c r="B11" s="90" t="str">
        <f>'Методика оценки'!K206</f>
        <v>Наличие учителей-логопедов в ДОО в отчетном году</v>
      </c>
      <c r="C11" s="95" t="s">
        <v>163</v>
      </c>
      <c r="D11" s="74" t="str">
        <f>IF('ИИД (Отч.)'!D48="","",'ИИД (Отч.)'!D48)</f>
        <v>да</v>
      </c>
      <c r="E11" s="74" t="str">
        <f>IF('ИИД (Отч.)'!E48="","",'ИИД (Отч.)'!E48)</f>
        <v>нет</v>
      </c>
      <c r="F11" s="74" t="str">
        <f>IF('ИИД (Отч.)'!F48="","",'ИИД (Отч.)'!F48)</f>
        <v>нет</v>
      </c>
      <c r="G11" s="74" t="str">
        <f>IF('ИИД (Отч.)'!G48="","",'ИИД (Отч.)'!G48)</f>
        <v>да</v>
      </c>
      <c r="H11" s="74" t="str">
        <f>IF('ИИД (Отч.)'!H48="","",'ИИД (Отч.)'!H48)</f>
        <v>да</v>
      </c>
      <c r="I11" s="74" t="str">
        <f>IF('ИИД (Отч.)'!I48="","",'ИИД (Отч.)'!I48)</f>
        <v>нет</v>
      </c>
      <c r="J11" s="74" t="str">
        <f>IF('ИИД (Отч.)'!J48="","",'ИИД (Отч.)'!J48)</f>
        <v>нет</v>
      </c>
      <c r="K11" s="74" t="str">
        <f>IF('ИИД (Отч.)'!K48="","",'ИИД (Отч.)'!K48)</f>
        <v>нет</v>
      </c>
    </row>
    <row r="12" spans="1:11">
      <c r="A12" s="91" t="s">
        <v>181</v>
      </c>
      <c r="B12" s="90" t="str">
        <f>'Методика оценки'!K226</f>
        <v xml:space="preserve">Наличие системы водоснабжения </v>
      </c>
      <c r="C12" s="95" t="s">
        <v>452</v>
      </c>
      <c r="D12" s="74" t="str">
        <f>IF('ИИД (Отч.)'!D53="","",'ИИД (Отч.)'!D53)</f>
        <v>нет</v>
      </c>
      <c r="E12" s="74" t="str">
        <f>IF('ИИД (Отч.)'!E53="","",'ИИД (Отч.)'!E53)</f>
        <v>да</v>
      </c>
      <c r="F12" s="74" t="str">
        <f>IF('ИИД (Отч.)'!F53="","",'ИИД (Отч.)'!F53)</f>
        <v>да</v>
      </c>
      <c r="G12" s="74" t="str">
        <f>IF('ИИД (Отч.)'!G53="","",'ИИД (Отч.)'!G53)</f>
        <v>нет</v>
      </c>
      <c r="H12" s="74" t="str">
        <f>IF('ИИД (Отч.)'!H53="","",'ИИД (Отч.)'!H53)</f>
        <v>да</v>
      </c>
      <c r="I12" s="74" t="str">
        <f>IF('ИИД (Отч.)'!I53="","",'ИИД (Отч.)'!I53)</f>
        <v>да</v>
      </c>
      <c r="J12" s="74" t="str">
        <f>IF('ИИД (Отч.)'!J53="","",'ИИД (Отч.)'!J53)</f>
        <v xml:space="preserve">да </v>
      </c>
      <c r="K12" s="74" t="str">
        <f>IF('ИИД (Отч.)'!K53="","",'ИИД (Отч.)'!K53)</f>
        <v>да</v>
      </c>
    </row>
    <row r="13" spans="1:11">
      <c r="A13" s="91" t="s">
        <v>182</v>
      </c>
      <c r="B13" s="90" t="str">
        <f>'Методика оценки'!K229</f>
        <v>Наличие системы отопления</v>
      </c>
      <c r="C13" s="95" t="s">
        <v>453</v>
      </c>
      <c r="D13" s="74" t="str">
        <f>IF('ИИД (Отч.)'!D54="","",'ИИД (Отч.)'!D54)</f>
        <v>нет</v>
      </c>
      <c r="E13" s="74" t="str">
        <f>IF('ИИД (Отч.)'!E54="","",'ИИД (Отч.)'!E54)</f>
        <v>нет</v>
      </c>
      <c r="F13" s="74" t="str">
        <f>IF('ИИД (Отч.)'!F54="","",'ИИД (Отч.)'!F54)</f>
        <v>нет</v>
      </c>
      <c r="G13" s="74" t="str">
        <f>IF('ИИД (Отч.)'!G54="","",'ИИД (Отч.)'!G54)</f>
        <v>нет</v>
      </c>
      <c r="H13" s="74" t="str">
        <f>IF('ИИД (Отч.)'!H54="","",'ИИД (Отч.)'!H54)</f>
        <v>да</v>
      </c>
      <c r="I13" s="74" t="str">
        <f>IF('ИИД (Отч.)'!I54="","",'ИИД (Отч.)'!I54)</f>
        <v>нет</v>
      </c>
      <c r="J13" s="74" t="str">
        <f>IF('ИИД (Отч.)'!J54="","",'ИИД (Отч.)'!J54)</f>
        <v>нет</v>
      </c>
      <c r="K13" s="74" t="str">
        <f>IF('ИИД (Отч.)'!K54="","",'ИИД (Отч.)'!K54)</f>
        <v>да</v>
      </c>
    </row>
    <row r="14" spans="1:11">
      <c r="A14" s="91" t="s">
        <v>183</v>
      </c>
      <c r="B14" s="90" t="str">
        <f>'Методика оценки'!K232</f>
        <v>Наличие канализации</v>
      </c>
      <c r="C14" s="95" t="s">
        <v>454</v>
      </c>
      <c r="D14" s="74" t="str">
        <f>IF('ИИД (Отч.)'!D55="","",'ИИД (Отч.)'!D55)</f>
        <v>нет</v>
      </c>
      <c r="E14" s="74" t="str">
        <f>IF('ИИД (Отч.)'!E55="","",'ИИД (Отч.)'!E55)</f>
        <v>нет</v>
      </c>
      <c r="F14" s="74" t="str">
        <f>IF('ИИД (Отч.)'!F55="","",'ИИД (Отч.)'!F55)</f>
        <v>нет</v>
      </c>
      <c r="G14" s="74" t="str">
        <f>IF('ИИД (Отч.)'!G55="","",'ИИД (Отч.)'!G55)</f>
        <v>нет</v>
      </c>
      <c r="H14" s="74" t="str">
        <f>IF('ИИД (Отч.)'!H55="","",'ИИД (Отч.)'!H55)</f>
        <v>нет</v>
      </c>
      <c r="I14" s="74" t="str">
        <f>IF('ИИД (Отч.)'!I55="","",'ИИД (Отч.)'!I55)</f>
        <v>нет</v>
      </c>
      <c r="J14" s="74" t="str">
        <f>IF('ИИД (Отч.)'!J55="","",'ИИД (Отч.)'!J55)</f>
        <v>нет</v>
      </c>
      <c r="K14" s="74" t="str">
        <f>IF('ИИД (Отч.)'!K55="","",'ИИД (Отч.)'!K55)</f>
        <v>да</v>
      </c>
    </row>
    <row r="15" spans="1:11">
      <c r="A15" s="91" t="s">
        <v>185</v>
      </c>
      <c r="B15" s="90" t="str">
        <f>'Методика оценки'!C239</f>
        <v>Является ли здание ДОО аварийным</v>
      </c>
      <c r="C15" s="95" t="s">
        <v>456</v>
      </c>
      <c r="D15" s="74" t="str">
        <f>IF('ИИД (Отч.)'!D57="","",'ИИД (Отч.)'!D57)</f>
        <v>нет</v>
      </c>
      <c r="E15" s="74" t="str">
        <f>IF('ИИД (Отч.)'!E57="","",'ИИД (Отч.)'!E57)</f>
        <v>нет</v>
      </c>
      <c r="F15" s="74" t="str">
        <f>IF('ИИД (Отч.)'!F57="","",'ИИД (Отч.)'!F57)</f>
        <v>нет</v>
      </c>
      <c r="G15" s="74" t="str">
        <f>IF('ИИД (Отч.)'!G57="","",'ИИД (Отч.)'!G57)</f>
        <v>нет</v>
      </c>
      <c r="H15" s="74" t="str">
        <f>IF('ИИД (Отч.)'!H57="","",'ИИД (Отч.)'!H57)</f>
        <v>нет</v>
      </c>
      <c r="I15" s="74" t="str">
        <f>IF('ИИД (Отч.)'!I57="","",'ИИД (Отч.)'!I57)</f>
        <v>нет</v>
      </c>
      <c r="J15" s="74" t="str">
        <f>IF('ИИД (Отч.)'!J57="","",'ИИД (Отч.)'!J57)</f>
        <v>нет</v>
      </c>
      <c r="K15" s="74" t="str">
        <f>IF('ИИД (Отч.)'!K57="","",'ИИД (Отч.)'!K57)</f>
        <v>нет</v>
      </c>
    </row>
    <row r="16" spans="1:11">
      <c r="A16" s="91" t="s">
        <v>186</v>
      </c>
      <c r="B16" s="90" t="str">
        <f>'Методика оценки'!K242</f>
        <v>Необходимость проведения в здании ДОО капитального ремонта</v>
      </c>
      <c r="C16" s="95" t="s">
        <v>457</v>
      </c>
      <c r="D16" s="74" t="str">
        <f>IF('ИИД (Отч.)'!D58="","",'ИИД (Отч.)'!D58)</f>
        <v>нет</v>
      </c>
      <c r="E16" s="74" t="str">
        <f>IF('ИИД (Отч.)'!E58="","",'ИИД (Отч.)'!E58)</f>
        <v>нет</v>
      </c>
      <c r="F16" s="74" t="str">
        <f>IF('ИИД (Отч.)'!F58="","",'ИИД (Отч.)'!F58)</f>
        <v>нет</v>
      </c>
      <c r="G16" s="74" t="str">
        <f>IF('ИИД (Отч.)'!G58="","",'ИИД (Отч.)'!G58)</f>
        <v>нет</v>
      </c>
      <c r="H16" s="74" t="str">
        <f>IF('ИИД (Отч.)'!H58="","",'ИИД (Отч.)'!H58)</f>
        <v>да</v>
      </c>
      <c r="I16" s="74" t="str">
        <f>IF('ИИД (Отч.)'!I58="","",'ИИД (Отч.)'!I58)</f>
        <v>да</v>
      </c>
      <c r="J16" s="74" t="str">
        <f>IF('ИИД (Отч.)'!J58="","",'ИИД (Отч.)'!J58)</f>
        <v>нет</v>
      </c>
      <c r="K16" s="74" t="str">
        <f>IF('ИИД (Отч.)'!K58="","",'ИИД (Отч.)'!K58)</f>
        <v>нет</v>
      </c>
    </row>
    <row r="17" spans="1:11">
      <c r="A17" s="91" t="s">
        <v>187</v>
      </c>
      <c r="B17" s="90" t="str">
        <f>'Методика оценки'!K245</f>
        <v xml:space="preserve"> Наличие тревожной кнопки или другой охранной сигнализации</v>
      </c>
      <c r="C17" s="95" t="s">
        <v>458</v>
      </c>
      <c r="D17" s="74" t="str">
        <f>IF('ИИД (Отч.)'!D59="","",'ИИД (Отч.)'!D59)</f>
        <v>да</v>
      </c>
      <c r="E17" s="74" t="str">
        <f>IF('ИИД (Отч.)'!E59="","",'ИИД (Отч.)'!E59)</f>
        <v>да</v>
      </c>
      <c r="F17" s="74" t="str">
        <f>IF('ИИД (Отч.)'!F59="","",'ИИД (Отч.)'!F59)</f>
        <v>да</v>
      </c>
      <c r="G17" s="74" t="str">
        <f>IF('ИИД (Отч.)'!G59="","",'ИИД (Отч.)'!G59)</f>
        <v>да</v>
      </c>
      <c r="H17" s="74" t="str">
        <f>IF('ИИД (Отч.)'!H59="","",'ИИД (Отч.)'!H59)</f>
        <v>да</v>
      </c>
      <c r="I17" s="74" t="str">
        <f>IF('ИИД (Отч.)'!I59="","",'ИИД (Отч.)'!I59)</f>
        <v>да</v>
      </c>
      <c r="J17" s="74" t="str">
        <f>IF('ИИД (Отч.)'!J59="","",'ИИД (Отч.)'!J59)</f>
        <v xml:space="preserve">да </v>
      </c>
      <c r="K17" s="74" t="str">
        <f>IF('ИИД (Отч.)'!K59="","",'ИИД (Отч.)'!K59)</f>
        <v>да</v>
      </c>
    </row>
    <row r="18" spans="1:11">
      <c r="A18" s="91" t="s">
        <v>188</v>
      </c>
      <c r="B18" s="90" t="str">
        <f>'Методика оценки'!K248</f>
        <v>Наличие работающей пожарной сигнализации</v>
      </c>
      <c r="C18" s="95" t="s">
        <v>459</v>
      </c>
      <c r="D18" s="74" t="str">
        <f>IF('ИИД (Отч.)'!D60="","",'ИИД (Отч.)'!D60)</f>
        <v>да</v>
      </c>
      <c r="E18" s="74" t="str">
        <f>IF('ИИД (Отч.)'!E60="","",'ИИД (Отч.)'!E60)</f>
        <v>да</v>
      </c>
      <c r="F18" s="74" t="str">
        <f>IF('ИИД (Отч.)'!F60="","",'ИИД (Отч.)'!F60)</f>
        <v>да</v>
      </c>
      <c r="G18" s="74" t="str">
        <f>IF('ИИД (Отч.)'!G60="","",'ИИД (Отч.)'!G60)</f>
        <v>да</v>
      </c>
      <c r="H18" s="74" t="str">
        <f>IF('ИИД (Отч.)'!H60="","",'ИИД (Отч.)'!H60)</f>
        <v>да</v>
      </c>
      <c r="I18" s="74" t="str">
        <f>IF('ИИД (Отч.)'!I60="","",'ИИД (Отч.)'!I60)</f>
        <v>да</v>
      </c>
      <c r="J18" s="74" t="str">
        <f>IF('ИИД (Отч.)'!J60="","",'ИИД (Отч.)'!J60)</f>
        <v xml:space="preserve">да </v>
      </c>
      <c r="K18" s="74" t="str">
        <f>IF('ИИД (Отч.)'!K60="","",'ИИД (Отч.)'!K60)</f>
        <v>да</v>
      </c>
    </row>
    <row r="19" spans="1:11">
      <c r="A19" s="91" t="s">
        <v>189</v>
      </c>
      <c r="B19" s="90" t="str">
        <f>'Методика оценки'!K251</f>
        <v>Наличие противопожарного оборудования</v>
      </c>
      <c r="C19" s="95" t="s">
        <v>460</v>
      </c>
      <c r="D19" s="74" t="str">
        <f>IF('ИИД (Отч.)'!D61="","",'ИИД (Отч.)'!D61)</f>
        <v>да</v>
      </c>
      <c r="E19" s="74" t="str">
        <f>IF('ИИД (Отч.)'!E61="","",'ИИД (Отч.)'!E61)</f>
        <v>да</v>
      </c>
      <c r="F19" s="74" t="str">
        <f>IF('ИИД (Отч.)'!F61="","",'ИИД (Отч.)'!F61)</f>
        <v>да</v>
      </c>
      <c r="G19" s="74" t="str">
        <f>IF('ИИД (Отч.)'!G61="","",'ИИД (Отч.)'!G61)</f>
        <v>да</v>
      </c>
      <c r="H19" s="74" t="str">
        <f>IF('ИИД (Отч.)'!H61="","",'ИИД (Отч.)'!H61)</f>
        <v>да</v>
      </c>
      <c r="I19" s="74" t="str">
        <f>IF('ИИД (Отч.)'!I61="","",'ИИД (Отч.)'!I61)</f>
        <v>да</v>
      </c>
      <c r="J19" s="74" t="str">
        <f>IF('ИИД (Отч.)'!J61="","",'ИИД (Отч.)'!J61)</f>
        <v xml:space="preserve">да </v>
      </c>
      <c r="K19" s="74" t="str">
        <f>IF('ИИД (Отч.)'!K61="","",'ИИД (Отч.)'!K61)</f>
        <v>да</v>
      </c>
    </row>
    <row r="20" spans="1:11">
      <c r="A20" s="91" t="s">
        <v>190</v>
      </c>
      <c r="B20" s="90" t="str">
        <f>'Методика оценки'!K254</f>
        <v>Наличие системы видеонаблюдения</v>
      </c>
      <c r="C20" s="95" t="s">
        <v>461</v>
      </c>
      <c r="D20" s="74" t="str">
        <f>IF('ИИД (Отч.)'!D62="","",'ИИД (Отч.)'!D62)</f>
        <v>да</v>
      </c>
      <c r="E20" s="74" t="str">
        <f>IF('ИИД (Отч.)'!E62="","",'ИИД (Отч.)'!E62)</f>
        <v>да</v>
      </c>
      <c r="F20" s="74" t="str">
        <f>IF('ИИД (Отч.)'!F62="","",'ИИД (Отч.)'!F62)</f>
        <v>да</v>
      </c>
      <c r="G20" s="74" t="str">
        <f>IF('ИИД (Отч.)'!G62="","",'ИИД (Отч.)'!G62)</f>
        <v>да</v>
      </c>
      <c r="H20" s="74" t="str">
        <f>IF('ИИД (Отч.)'!H62="","",'ИИД (Отч.)'!H62)</f>
        <v>да</v>
      </c>
      <c r="I20" s="74" t="str">
        <f>IF('ИИД (Отч.)'!I62="","",'ИИД (Отч.)'!I62)</f>
        <v>да</v>
      </c>
      <c r="J20" s="74" t="str">
        <f>IF('ИИД (Отч.)'!J62="","",'ИИД (Отч.)'!J62)</f>
        <v xml:space="preserve">да </v>
      </c>
      <c r="K20" s="74" t="str">
        <f>IF('ИИД (Отч.)'!K62="","",'ИИД (Отч.)'!K62)</f>
        <v>да</v>
      </c>
    </row>
    <row r="21" spans="1:11">
      <c r="A21" s="91" t="s">
        <v>192</v>
      </c>
      <c r="B21" s="90" t="str">
        <f>'Методика оценки'!K261</f>
        <v>Наличие периметрального ограждения территории ДОО, освещение территории</v>
      </c>
      <c r="C21" s="95" t="s">
        <v>463</v>
      </c>
      <c r="D21" s="74" t="str">
        <f>IF('ИИД (Отч.)'!D64="","",'ИИД (Отч.)'!D64)</f>
        <v>да</v>
      </c>
      <c r="E21" s="74" t="str">
        <f>IF('ИИД (Отч.)'!E64="","",'ИИД (Отч.)'!E64)</f>
        <v>да</v>
      </c>
      <c r="F21" s="74" t="str">
        <f>IF('ИИД (Отч.)'!F64="","",'ИИД (Отч.)'!F64)</f>
        <v>да</v>
      </c>
      <c r="G21" s="74" t="str">
        <f>IF('ИИД (Отч.)'!G64="","",'ИИД (Отч.)'!G64)</f>
        <v>да</v>
      </c>
      <c r="H21" s="74" t="str">
        <f>IF('ИИД (Отч.)'!H64="","",'ИИД (Отч.)'!H64)</f>
        <v>нет</v>
      </c>
      <c r="I21" s="74" t="str">
        <f>IF('ИИД (Отч.)'!I64="","",'ИИД (Отч.)'!I64)</f>
        <v>да</v>
      </c>
      <c r="J21" s="74" t="str">
        <f>IF('ИИД (Отч.)'!J64="","",'ИИД (Отч.)'!J64)</f>
        <v xml:space="preserve">да </v>
      </c>
      <c r="K21" s="74" t="str">
        <f>IF('ИИД (Отч.)'!K64="","",'ИИД (Отч.)'!K64)</f>
        <v>да</v>
      </c>
    </row>
    <row r="22" spans="1:11">
      <c r="A22" s="91" t="s">
        <v>193</v>
      </c>
      <c r="B22" s="90" t="str">
        <f>'Методика оценки'!K264</f>
        <v>Наличие прогулочной площадки</v>
      </c>
      <c r="C22" s="95" t="s">
        <v>464</v>
      </c>
      <c r="D22" s="74" t="str">
        <f>IF('ИИД (Отч.)'!D65="","",'ИИД (Отч.)'!D65)</f>
        <v>да</v>
      </c>
      <c r="E22" s="74" t="str">
        <f>IF('ИИД (Отч.)'!E65="","",'ИИД (Отч.)'!E65)</f>
        <v>да</v>
      </c>
      <c r="F22" s="74" t="str">
        <f>IF('ИИД (Отч.)'!F65="","",'ИИД (Отч.)'!F65)</f>
        <v>да</v>
      </c>
      <c r="G22" s="74" t="str">
        <f>IF('ИИД (Отч.)'!G65="","",'ИИД (Отч.)'!G65)</f>
        <v>да</v>
      </c>
      <c r="H22" s="74" t="str">
        <f>IF('ИИД (Отч.)'!H65="","",'ИИД (Отч.)'!H65)</f>
        <v>да</v>
      </c>
      <c r="I22" s="74" t="str">
        <f>IF('ИИД (Отч.)'!I65="","",'ИИД (Отч.)'!I65)</f>
        <v>да</v>
      </c>
      <c r="J22" s="74" t="str">
        <f>IF('ИИД (Отч.)'!J65="","",'ИИД (Отч.)'!J65)</f>
        <v xml:space="preserve">да </v>
      </c>
      <c r="K22" s="74" t="str">
        <f>IF('ИИД (Отч.)'!K65="","",'ИИД (Отч.)'!K65)</f>
        <v>да</v>
      </c>
    </row>
    <row r="23" spans="1:11">
      <c r="A23" s="91" t="s">
        <v>195</v>
      </c>
      <c r="B23" s="90" t="str">
        <f>'Методика оценки'!K274</f>
        <v>Наличие оборудованного физкультурного зала</v>
      </c>
      <c r="C23" s="95" t="s">
        <v>467</v>
      </c>
      <c r="D23" s="74" t="str">
        <f>IF('ИИД (Отч.)'!D68="","",'ИИД (Отч.)'!D68)</f>
        <v>нет</v>
      </c>
      <c r="E23" s="74" t="str">
        <f>IF('ИИД (Отч.)'!E68="","",'ИИД (Отч.)'!E68)</f>
        <v>нет</v>
      </c>
      <c r="F23" s="74" t="str">
        <f>IF('ИИД (Отч.)'!F68="","",'ИИД (Отч.)'!F68)</f>
        <v>нет</v>
      </c>
      <c r="G23" s="74" t="str">
        <f>IF('ИИД (Отч.)'!G68="","",'ИИД (Отч.)'!G68)</f>
        <v>нет</v>
      </c>
      <c r="H23" s="74" t="str">
        <f>IF('ИИД (Отч.)'!H68="","",'ИИД (Отч.)'!H68)</f>
        <v>нет</v>
      </c>
      <c r="I23" s="74" t="str">
        <f>IF('ИИД (Отч.)'!I68="","",'ИИД (Отч.)'!I68)</f>
        <v>нет</v>
      </c>
      <c r="J23" s="74" t="str">
        <f>IF('ИИД (Отч.)'!J68="","",'ИИД (Отч.)'!J68)</f>
        <v>нет</v>
      </c>
      <c r="K23" s="74" t="str">
        <f>IF('ИИД (Отч.)'!K68="","",'ИИД (Отч.)'!K68)</f>
        <v>нет</v>
      </c>
    </row>
    <row r="24" spans="1:11">
      <c r="A24" s="91" t="s">
        <v>196</v>
      </c>
      <c r="B24" s="90" t="str">
        <f>'Методика оценки'!K277</f>
        <v>Наличие оборудованного музыкального зала</v>
      </c>
      <c r="C24" s="95" t="s">
        <v>468</v>
      </c>
      <c r="D24" s="74" t="str">
        <f>IF('ИИД (Отч.)'!D69="","",'ИИД (Отч.)'!D69)</f>
        <v>нет</v>
      </c>
      <c r="E24" s="74" t="str">
        <f>IF('ИИД (Отч.)'!E69="","",'ИИД (Отч.)'!E69)</f>
        <v>нет</v>
      </c>
      <c r="F24" s="74" t="str">
        <f>IF('ИИД (Отч.)'!F69="","",'ИИД (Отч.)'!F69)</f>
        <v>нет</v>
      </c>
      <c r="G24" s="74" t="str">
        <f>IF('ИИД (Отч.)'!G69="","",'ИИД (Отч.)'!G69)</f>
        <v>нет</v>
      </c>
      <c r="H24" s="74" t="str">
        <f>IF('ИИД (Отч.)'!H69="","",'ИИД (Отч.)'!H69)</f>
        <v>нет</v>
      </c>
      <c r="I24" s="74" t="str">
        <f>IF('ИИД (Отч.)'!I69="","",'ИИД (Отч.)'!I69)</f>
        <v>нет</v>
      </c>
      <c r="J24" s="74" t="str">
        <f>IF('ИИД (Отч.)'!J69="","",'ИИД (Отч.)'!J69)</f>
        <v>нет</v>
      </c>
      <c r="K24" s="74" t="str">
        <f>IF('ИИД (Отч.)'!K69="","",'ИИД (Отч.)'!K69)</f>
        <v>нет</v>
      </c>
    </row>
    <row r="25" spans="1:11">
      <c r="A25" s="91" t="s">
        <v>197</v>
      </c>
      <c r="B25" s="90" t="str">
        <f>'Методика оценки'!K280</f>
        <v>Наличие оборудованного крытого бассейна</v>
      </c>
      <c r="C25" s="95" t="s">
        <v>469</v>
      </c>
      <c r="D25" s="74" t="str">
        <f>IF('ИИД (Отч.)'!D70="","",'ИИД (Отч.)'!D70)</f>
        <v>нет</v>
      </c>
      <c r="E25" s="74" t="str">
        <f>IF('ИИД (Отч.)'!E70="","",'ИИД (Отч.)'!E70)</f>
        <v>нет</v>
      </c>
      <c r="F25" s="74" t="str">
        <f>IF('ИИД (Отч.)'!F70="","",'ИИД (Отч.)'!F70)</f>
        <v>нет</v>
      </c>
      <c r="G25" s="74" t="str">
        <f>IF('ИИД (Отч.)'!G70="","",'ИИД (Отч.)'!G70)</f>
        <v>нет</v>
      </c>
      <c r="H25" s="74" t="str">
        <f>IF('ИИД (Отч.)'!H70="","",'ИИД (Отч.)'!H70)</f>
        <v>нет</v>
      </c>
      <c r="I25" s="74" t="str">
        <f>IF('ИИД (Отч.)'!I70="","",'ИИД (Отч.)'!I70)</f>
        <v>нет</v>
      </c>
      <c r="J25" s="74" t="str">
        <f>IF('ИИД (Отч.)'!J70="","",'ИИД (Отч.)'!J70)</f>
        <v>нет</v>
      </c>
      <c r="K25" s="74" t="str">
        <f>IF('ИИД (Отч.)'!K70="","",'ИИД (Отч.)'!K70)</f>
        <v>нет</v>
      </c>
    </row>
    <row r="26" spans="1:11">
      <c r="A26" s="91" t="s">
        <v>199</v>
      </c>
      <c r="B26" s="90" t="str">
        <f>'Методика оценки'!K288</f>
        <v>Наличие оборудованного медицинского кабинета</v>
      </c>
      <c r="C26" s="95" t="s">
        <v>471</v>
      </c>
      <c r="D26" s="74" t="str">
        <f>IF('ИИД (Отч.)'!D72="","",'ИИД (Отч.)'!D72)</f>
        <v>да</v>
      </c>
      <c r="E26" s="74" t="str">
        <f>IF('ИИД (Отч.)'!E72="","",'ИИД (Отч.)'!E72)</f>
        <v>да</v>
      </c>
      <c r="F26" s="74" t="str">
        <f>IF('ИИД (Отч.)'!F72="","",'ИИД (Отч.)'!F72)</f>
        <v>да</v>
      </c>
      <c r="G26" s="74" t="str">
        <f>IF('ИИД (Отч.)'!G72="","",'ИИД (Отч.)'!G72)</f>
        <v>да</v>
      </c>
      <c r="H26" s="74" t="str">
        <f>IF('ИИД (Отч.)'!H72="","",'ИИД (Отч.)'!H72)</f>
        <v>да</v>
      </c>
      <c r="I26" s="74" t="str">
        <f>IF('ИИД (Отч.)'!I72="","",'ИИД (Отч.)'!I72)</f>
        <v>да</v>
      </c>
      <c r="J26" s="74" t="str">
        <f>IF('ИИД (Отч.)'!J72="","",'ИИД (Отч.)'!J72)</f>
        <v>нет</v>
      </c>
      <c r="K26" s="74" t="str">
        <f>IF('ИИД (Отч.)'!K72="","",'ИИД (Отч.)'!K72)</f>
        <v>да</v>
      </c>
    </row>
    <row r="27" spans="1:11">
      <c r="A27" s="91" t="s">
        <v>200</v>
      </c>
      <c r="B27" s="90" t="str">
        <f>'Методика оценки'!K291</f>
        <v>Наличие оборудованного процедурного кабинета</v>
      </c>
      <c r="C27" s="95" t="s">
        <v>472</v>
      </c>
      <c r="D27" s="74" t="str">
        <f>IF('ИИД (Отч.)'!D73="","",'ИИД (Отч.)'!D73)</f>
        <v>нет</v>
      </c>
      <c r="E27" s="74" t="str">
        <f>IF('ИИД (Отч.)'!E73="","",'ИИД (Отч.)'!E73)</f>
        <v>нет</v>
      </c>
      <c r="F27" s="74" t="str">
        <f>IF('ИИД (Отч.)'!F73="","",'ИИД (Отч.)'!F73)</f>
        <v>нет</v>
      </c>
      <c r="G27" s="74" t="str">
        <f>IF('ИИД (Отч.)'!G73="","",'ИИД (Отч.)'!G73)</f>
        <v>нет</v>
      </c>
      <c r="H27" s="74" t="str">
        <f>IF('ИИД (Отч.)'!H73="","",'ИИД (Отч.)'!H73)</f>
        <v>нет</v>
      </c>
      <c r="I27" s="74" t="str">
        <f>IF('ИИД (Отч.)'!I73="","",'ИИД (Отч.)'!I73)</f>
        <v>нет</v>
      </c>
      <c r="J27" s="74" t="str">
        <f>IF('ИИД (Отч.)'!J73="","",'ИИД (Отч.)'!J73)</f>
        <v>нет</v>
      </c>
      <c r="K27" s="74" t="str">
        <f>IF('ИИД (Отч.)'!K73="","",'ИИД (Отч.)'!K73)</f>
        <v>да</v>
      </c>
    </row>
    <row r="28" spans="1:11">
      <c r="A28" s="91" t="s">
        <v>201</v>
      </c>
      <c r="B28" s="90" t="str">
        <f>'Методика оценки'!K294</f>
        <v>Наличие оборудованного изолятора</v>
      </c>
      <c r="C28" s="95" t="s">
        <v>473</v>
      </c>
      <c r="D28" s="74" t="str">
        <f>IF('ИИД (Отч.)'!D74="","",'ИИД (Отч.)'!D74)</f>
        <v>нет</v>
      </c>
      <c r="E28" s="74" t="str">
        <f>IF('ИИД (Отч.)'!E74="","",'ИИД (Отч.)'!E74)</f>
        <v>нет</v>
      </c>
      <c r="F28" s="74" t="str">
        <f>IF('ИИД (Отч.)'!F74="","",'ИИД (Отч.)'!F74)</f>
        <v>нет</v>
      </c>
      <c r="G28" s="74" t="str">
        <f>IF('ИИД (Отч.)'!G74="","",'ИИД (Отч.)'!G74)</f>
        <v>нет</v>
      </c>
      <c r="H28" s="74" t="str">
        <f>IF('ИИД (Отч.)'!H74="","",'ИИД (Отч.)'!H74)</f>
        <v>нет</v>
      </c>
      <c r="I28" s="74" t="str">
        <f>IF('ИИД (Отч.)'!I74="","",'ИИД (Отч.)'!I74)</f>
        <v>нет</v>
      </c>
      <c r="J28" s="74" t="str">
        <f>IF('ИИД (Отч.)'!J74="","",'ИИД (Отч.)'!J74)</f>
        <v>нет</v>
      </c>
      <c r="K28" s="74" t="str">
        <f>IF('ИИД (Отч.)'!K74="","",'ИИД (Отч.)'!K74)</f>
        <v>да</v>
      </c>
    </row>
    <row r="29" spans="1:11">
      <c r="A29" s="91" t="s">
        <v>202</v>
      </c>
      <c r="B29" s="90" t="str">
        <f>'Методика оценки'!K297</f>
        <v>Наличие специального оборудованного кабинета педагога-психолога</v>
      </c>
      <c r="C29" s="95" t="s">
        <v>474</v>
      </c>
      <c r="D29" s="74" t="str">
        <f>IF('ИИД (Отч.)'!D75="","",'ИИД (Отч.)'!D75)</f>
        <v>нет</v>
      </c>
      <c r="E29" s="74" t="str">
        <f>IF('ИИД (Отч.)'!E75="","",'ИИД (Отч.)'!E75)</f>
        <v>нет</v>
      </c>
      <c r="F29" s="74" t="str">
        <f>IF('ИИД (Отч.)'!F75="","",'ИИД (Отч.)'!F75)</f>
        <v>нет</v>
      </c>
      <c r="G29" s="74" t="str">
        <f>IF('ИИД (Отч.)'!G75="","",'ИИД (Отч.)'!G75)</f>
        <v>нет</v>
      </c>
      <c r="H29" s="74" t="str">
        <f>IF('ИИД (Отч.)'!H75="","",'ИИД (Отч.)'!H75)</f>
        <v>нет</v>
      </c>
      <c r="I29" s="74" t="str">
        <f>IF('ИИД (Отч.)'!I75="","",'ИИД (Отч.)'!I75)</f>
        <v>нет</v>
      </c>
      <c r="J29" s="74" t="str">
        <f>IF('ИИД (Отч.)'!J75="","",'ИИД (Отч.)'!J75)</f>
        <v>нет</v>
      </c>
      <c r="K29" s="74" t="str">
        <f>IF('ИИД (Отч.)'!K75="","",'ИИД (Отч.)'!K75)</f>
        <v>нет</v>
      </c>
    </row>
    <row r="30" spans="1:11">
      <c r="A30" s="91" t="s">
        <v>203</v>
      </c>
      <c r="B30" s="90" t="str">
        <f>'Методика оценки'!K300</f>
        <v>Наличие специального оборудованного кабинета учителя-логопеда</v>
      </c>
      <c r="C30" s="95" t="s">
        <v>475</v>
      </c>
      <c r="D30" s="74" t="str">
        <f>IF('ИИД (Отч.)'!D76="","",'ИИД (Отч.)'!D76)</f>
        <v>нет</v>
      </c>
      <c r="E30" s="74" t="str">
        <f>IF('ИИД (Отч.)'!E76="","",'ИИД (Отч.)'!E76)</f>
        <v>нет</v>
      </c>
      <c r="F30" s="74" t="str">
        <f>IF('ИИД (Отч.)'!F76="","",'ИИД (Отч.)'!F76)</f>
        <v>нет</v>
      </c>
      <c r="G30" s="74" t="str">
        <f>IF('ИИД (Отч.)'!G76="","",'ИИД (Отч.)'!G76)</f>
        <v>нет</v>
      </c>
      <c r="H30" s="74" t="str">
        <f>IF('ИИД (Отч.)'!H76="","",'ИИД (Отч.)'!H76)</f>
        <v>нет</v>
      </c>
      <c r="I30" s="74" t="str">
        <f>IF('ИИД (Отч.)'!I76="","",'ИИД (Отч.)'!I76)</f>
        <v>нет</v>
      </c>
      <c r="J30" s="74" t="str">
        <f>IF('ИИД (Отч.)'!J76="","",'ИИД (Отч.)'!J76)</f>
        <v>нет</v>
      </c>
      <c r="K30" s="74" t="str">
        <f>IF('ИИД (Отч.)'!K76="","",'ИИД (Отч.)'!K76)</f>
        <v>нет</v>
      </c>
    </row>
    <row r="31" spans="1:11">
      <c r="A31" s="91" t="s">
        <v>213</v>
      </c>
      <c r="B31" s="90" t="str">
        <f>'Методика оценки'!K342</f>
        <v>Ссылка на официальный сайт ДОО</v>
      </c>
      <c r="C31" s="95" t="s">
        <v>485</v>
      </c>
      <c r="D31" s="74" t="str">
        <f>IF('ИИД (Отч.)'!D86="","",'ИИД (Отч.)'!D86)</f>
        <v>да</v>
      </c>
      <c r="E31" s="74" t="str">
        <f>IF('ИИД (Отч.)'!E86="","",'ИИД (Отч.)'!E86)</f>
        <v>да</v>
      </c>
      <c r="F31" s="74" t="str">
        <f>IF('ИИД (Отч.)'!F86="","",'ИИД (Отч.)'!F86)</f>
        <v>да</v>
      </c>
      <c r="G31" s="74" t="str">
        <f>IF('ИИД (Отч.)'!G86="","",'ИИД (Отч.)'!G86)</f>
        <v>да</v>
      </c>
      <c r="H31" s="74" t="str">
        <f>IF('ИИД (Отч.)'!H86="","",'ИИД (Отч.)'!H86)</f>
        <v>да</v>
      </c>
      <c r="I31" s="74" t="str">
        <f>IF('ИИД (Отч.)'!I86="","",'ИИД (Отч.)'!I86)</f>
        <v>да</v>
      </c>
      <c r="J31" s="74" t="str">
        <f>IF('ИИД (Отч.)'!J86="","",'ИИД (Отч.)'!J86)</f>
        <v xml:space="preserve">да </v>
      </c>
      <c r="K31" s="74" t="str">
        <f>IF('ИИД (Отч.)'!K86="","",'ИИД (Отч.)'!K86)</f>
        <v>да</v>
      </c>
    </row>
    <row r="32" spans="1:11">
      <c r="A32" s="91"/>
      <c r="B32" s="92" t="str">
        <f>'Методика оценки'!K346</f>
        <v>о дате создания ДОО</v>
      </c>
      <c r="C32" s="96" t="str">
        <f>'Методика оценки'!J346</f>
        <v>ИД85.1</v>
      </c>
      <c r="D32" s="99" t="str">
        <f>IF('ИИД (Отч.)'!D88="","",'ИИД (Отч.)'!D88)</f>
        <v>да</v>
      </c>
      <c r="E32" s="99" t="str">
        <f>IF('ИИД (Отч.)'!E88="","",'ИИД (Отч.)'!E88)</f>
        <v>да</v>
      </c>
      <c r="F32" s="99" t="str">
        <f>IF('ИИД (Отч.)'!F88="","",'ИИД (Отч.)'!F88)</f>
        <v>да</v>
      </c>
      <c r="G32" s="99" t="str">
        <f>IF('ИИД (Отч.)'!G88="","",'ИИД (Отч.)'!G88)</f>
        <v/>
      </c>
      <c r="H32" s="99" t="str">
        <f>IF('ИИД (Отч.)'!H88="","",'ИИД (Отч.)'!H88)</f>
        <v>да</v>
      </c>
      <c r="I32" s="99" t="str">
        <f>IF('ИИД (Отч.)'!I88="","",'ИИД (Отч.)'!I88)</f>
        <v>да</v>
      </c>
      <c r="J32" s="99" t="str">
        <f>IF('ИИД (Отч.)'!J88="","",'ИИД (Отч.)'!J88)</f>
        <v xml:space="preserve">да </v>
      </c>
      <c r="K32" s="99" t="str">
        <f>IF('ИИД (Отч.)'!K88="","",'ИИД (Отч.)'!K88)</f>
        <v>да</v>
      </c>
    </row>
    <row r="33" spans="1:11">
      <c r="A33" s="91"/>
      <c r="B33" s="92" t="str">
        <f>'Методика оценки'!K349</f>
        <v>об учредителях ДОО</v>
      </c>
      <c r="C33" s="96" t="str">
        <f>'Методика оценки'!J349</f>
        <v>ИД85.2</v>
      </c>
      <c r="D33" s="99" t="str">
        <f>IF('ИИД (Отч.)'!D89="","",'ИИД (Отч.)'!D89)</f>
        <v>да</v>
      </c>
      <c r="E33" s="99" t="str">
        <f>IF('ИИД (Отч.)'!E89="","",'ИИД (Отч.)'!E89)</f>
        <v>да</v>
      </c>
      <c r="F33" s="99" t="str">
        <f>IF('ИИД (Отч.)'!F89="","",'ИИД (Отч.)'!F89)</f>
        <v>да</v>
      </c>
      <c r="G33" s="99" t="str">
        <f>IF('ИИД (Отч.)'!G89="","",'ИИД (Отч.)'!G89)</f>
        <v>да</v>
      </c>
      <c r="H33" s="99" t="str">
        <f>IF('ИИД (Отч.)'!H89="","",'ИИД (Отч.)'!H89)</f>
        <v>да</v>
      </c>
      <c r="I33" s="99" t="str">
        <f>IF('ИИД (Отч.)'!I89="","",'ИИД (Отч.)'!I89)</f>
        <v>да</v>
      </c>
      <c r="J33" s="99" t="str">
        <f>IF('ИИД (Отч.)'!J89="","",'ИИД (Отч.)'!J89)</f>
        <v xml:space="preserve">да </v>
      </c>
      <c r="K33" s="99" t="str">
        <f>IF('ИИД (Отч.)'!K89="","",'ИИД (Отч.)'!K89)</f>
        <v>да</v>
      </c>
    </row>
    <row r="34" spans="1:11">
      <c r="A34" s="91"/>
      <c r="B34" s="92" t="str">
        <f>'Методика оценки'!K352</f>
        <v>о месте нахождения ДОО</v>
      </c>
      <c r="C34" s="96" t="str">
        <f>'Методика оценки'!J352</f>
        <v>ИД85.3</v>
      </c>
      <c r="D34" s="99" t="str">
        <f>IF('ИИД (Отч.)'!D90="","",'ИИД (Отч.)'!D90)</f>
        <v>да</v>
      </c>
      <c r="E34" s="99" t="str">
        <f>IF('ИИД (Отч.)'!E90="","",'ИИД (Отч.)'!E90)</f>
        <v>да</v>
      </c>
      <c r="F34" s="99" t="str">
        <f>IF('ИИД (Отч.)'!F90="","",'ИИД (Отч.)'!F90)</f>
        <v>да</v>
      </c>
      <c r="G34" s="99" t="str">
        <f>IF('ИИД (Отч.)'!G90="","",'ИИД (Отч.)'!G90)</f>
        <v>да</v>
      </c>
      <c r="H34" s="99" t="str">
        <f>IF('ИИД (Отч.)'!H90="","",'ИИД (Отч.)'!H90)</f>
        <v>да</v>
      </c>
      <c r="I34" s="99" t="str">
        <f>IF('ИИД (Отч.)'!I90="","",'ИИД (Отч.)'!I90)</f>
        <v>да</v>
      </c>
      <c r="J34" s="99" t="str">
        <f>IF('ИИД (Отч.)'!J90="","",'ИИД (Отч.)'!J90)</f>
        <v xml:space="preserve">да </v>
      </c>
      <c r="K34" s="99" t="str">
        <f>IF('ИИД (Отч.)'!K90="","",'ИИД (Отч.)'!K90)</f>
        <v>да</v>
      </c>
    </row>
    <row r="35" spans="1:11">
      <c r="A35" s="91"/>
      <c r="B35" s="92" t="str">
        <f>'Методика оценки'!K355</f>
        <v>о графике работы ДОО</v>
      </c>
      <c r="C35" s="96" t="str">
        <f>'Методика оценки'!J355</f>
        <v>ИД85.4</v>
      </c>
      <c r="D35" s="99" t="str">
        <f>IF('ИИД (Отч.)'!D91="","",'ИИД (Отч.)'!D91)</f>
        <v>да</v>
      </c>
      <c r="E35" s="99" t="str">
        <f>IF('ИИД (Отч.)'!E91="","",'ИИД (Отч.)'!E91)</f>
        <v>да</v>
      </c>
      <c r="F35" s="99" t="str">
        <f>IF('ИИД (Отч.)'!F91="","",'ИИД (Отч.)'!F91)</f>
        <v>да</v>
      </c>
      <c r="G35" s="99" t="str">
        <f>IF('ИИД (Отч.)'!G91="","",'ИИД (Отч.)'!G91)</f>
        <v>да</v>
      </c>
      <c r="H35" s="99" t="str">
        <f>IF('ИИД (Отч.)'!H91="","",'ИИД (Отч.)'!H91)</f>
        <v>да</v>
      </c>
      <c r="I35" s="99" t="str">
        <f>IF('ИИД (Отч.)'!I91="","",'ИИД (Отч.)'!I91)</f>
        <v>да</v>
      </c>
      <c r="J35" s="99" t="str">
        <f>IF('ИИД (Отч.)'!J91="","",'ИИД (Отч.)'!J91)</f>
        <v xml:space="preserve">да </v>
      </c>
      <c r="K35" s="99" t="str">
        <f>IF('ИИД (Отч.)'!K91="","",'ИИД (Отч.)'!K91)</f>
        <v>да</v>
      </c>
    </row>
    <row r="36" spans="1:11">
      <c r="A36" s="91"/>
      <c r="B36" s="92" t="str">
        <f>'Методика оценки'!K358</f>
        <v>контактной информации ДОО (телефона, электронной почты)</v>
      </c>
      <c r="C36" s="96" t="str">
        <f>'Методика оценки'!J358</f>
        <v>ИД85.5</v>
      </c>
      <c r="D36" s="99" t="str">
        <f>IF('ИИД (Отч.)'!D92="","",'ИИД (Отч.)'!D92)</f>
        <v>да</v>
      </c>
      <c r="E36" s="99" t="str">
        <f>IF('ИИД (Отч.)'!E92="","",'ИИД (Отч.)'!E92)</f>
        <v>да</v>
      </c>
      <c r="F36" s="99" t="str">
        <f>IF('ИИД (Отч.)'!F92="","",'ИИД (Отч.)'!F92)</f>
        <v>да</v>
      </c>
      <c r="G36" s="99" t="str">
        <f>IF('ИИД (Отч.)'!G92="","",'ИИД (Отч.)'!G92)</f>
        <v>да</v>
      </c>
      <c r="H36" s="99" t="str">
        <f>IF('ИИД (Отч.)'!H92="","",'ИИД (Отч.)'!H92)</f>
        <v>да</v>
      </c>
      <c r="I36" s="99" t="str">
        <f>IF('ИИД (Отч.)'!I92="","",'ИИД (Отч.)'!I92)</f>
        <v>да</v>
      </c>
      <c r="J36" s="99" t="str">
        <f>IF('ИИД (Отч.)'!J92="","",'ИИД (Отч.)'!J92)</f>
        <v xml:space="preserve">да </v>
      </c>
      <c r="K36" s="99" t="str">
        <f>IF('ИИД (Отч.)'!K92="","",'ИИД (Отч.)'!K92)</f>
        <v>да</v>
      </c>
    </row>
    <row r="37" spans="1:11" ht="30">
      <c r="A37" s="91" t="s">
        <v>215</v>
      </c>
      <c r="B37" s="90" t="str">
        <f>'Методика оценки'!K361</f>
        <v>Ссылка на страницу официального сайта ДОО, содержащую сведения о педагогических работниках ДОО</v>
      </c>
      <c r="C37" s="95" t="s">
        <v>487</v>
      </c>
      <c r="D37" s="74" t="str">
        <f>IF('ИИД (Отч.)'!D93="","",'ИИД (Отч.)'!D93)</f>
        <v>да</v>
      </c>
      <c r="E37" s="74" t="str">
        <f>IF('ИИД (Отч.)'!E93="","",'ИИД (Отч.)'!E93)</f>
        <v>да</v>
      </c>
      <c r="F37" s="74" t="str">
        <f>IF('ИИД (Отч.)'!F93="","",'ИИД (Отч.)'!F93)</f>
        <v>да</v>
      </c>
      <c r="G37" s="74" t="str">
        <f>IF('ИИД (Отч.)'!G93="","",'ИИД (Отч.)'!G93)</f>
        <v>да</v>
      </c>
      <c r="H37" s="74" t="str">
        <f>IF('ИИД (Отч.)'!H93="","",'ИИД (Отч.)'!H93)</f>
        <v>нет</v>
      </c>
      <c r="I37" s="74" t="str">
        <f>IF('ИИД (Отч.)'!I93="","",'ИИД (Отч.)'!I93)</f>
        <v>нет</v>
      </c>
      <c r="J37" s="74" t="str">
        <f>IF('ИИД (Отч.)'!J93="","",'ИИД (Отч.)'!J93)</f>
        <v xml:space="preserve">да </v>
      </c>
      <c r="K37" s="74" t="str">
        <f>IF('ИИД (Отч.)'!K93="","",'ИИД (Отч.)'!K93)</f>
        <v>да</v>
      </c>
    </row>
    <row r="38" spans="1:11">
      <c r="A38" s="91"/>
      <c r="B38" s="92" t="str">
        <f>'Методика оценки'!K365</f>
        <v>об органах управления</v>
      </c>
      <c r="C38" s="96" t="str">
        <f>'Методика оценки'!J365</f>
        <v>ИД87.1</v>
      </c>
      <c r="D38" s="99" t="str">
        <f>IF('ИИД (Отч.)'!D95="","",'ИИД (Отч.)'!D95)</f>
        <v>да</v>
      </c>
      <c r="E38" s="99" t="str">
        <f>IF('ИИД (Отч.)'!E95="","",'ИИД (Отч.)'!E95)</f>
        <v>да</v>
      </c>
      <c r="F38" s="99" t="str">
        <f>IF('ИИД (Отч.)'!F95="","",'ИИД (Отч.)'!F95)</f>
        <v>да</v>
      </c>
      <c r="G38" s="99" t="str">
        <f>IF('ИИД (Отч.)'!G95="","",'ИИД (Отч.)'!G95)</f>
        <v>нет</v>
      </c>
      <c r="H38" s="99" t="str">
        <f>IF('ИИД (Отч.)'!H95="","",'ИИД (Отч.)'!H95)</f>
        <v>нет</v>
      </c>
      <c r="I38" s="99" t="str">
        <f>IF('ИИД (Отч.)'!I95="","",'ИИД (Отч.)'!I95)</f>
        <v>нет</v>
      </c>
      <c r="J38" s="99" t="str">
        <f>IF('ИИД (Отч.)'!J95="","",'ИИД (Отч.)'!J95)</f>
        <v xml:space="preserve">да </v>
      </c>
      <c r="K38" s="99" t="str">
        <f>IF('ИИД (Отч.)'!K95="","",'ИИД (Отч.)'!K95)</f>
        <v>да</v>
      </c>
    </row>
    <row r="39" spans="1:11">
      <c r="A39" s="91"/>
      <c r="B39" s="92" t="str">
        <f>'Методика оценки'!K368</f>
        <v>о руководителях органов управления</v>
      </c>
      <c r="C39" s="96" t="str">
        <f>'Методика оценки'!J368</f>
        <v>ИД87.2</v>
      </c>
      <c r="D39" s="99" t="str">
        <f>IF('ИИД (Отч.)'!D96="","",'ИИД (Отч.)'!D96)</f>
        <v>да</v>
      </c>
      <c r="E39" s="99" t="str">
        <f>IF('ИИД (Отч.)'!E96="","",'ИИД (Отч.)'!E96)</f>
        <v>да</v>
      </c>
      <c r="F39" s="99" t="str">
        <f>IF('ИИД (Отч.)'!F96="","",'ИИД (Отч.)'!F96)</f>
        <v>да</v>
      </c>
      <c r="G39" s="99" t="str">
        <f>IF('ИИД (Отч.)'!G96="","",'ИИД (Отч.)'!G96)</f>
        <v>нет</v>
      </c>
      <c r="H39" s="99" t="str">
        <f>IF('ИИД (Отч.)'!H96="","",'ИИД (Отч.)'!H96)</f>
        <v>нет</v>
      </c>
      <c r="I39" s="99" t="str">
        <f>IF('ИИД (Отч.)'!I96="","",'ИИД (Отч.)'!I96)</f>
        <v>нет</v>
      </c>
      <c r="J39" s="99" t="str">
        <f>IF('ИИД (Отч.)'!J96="","",'ИИД (Отч.)'!J96)</f>
        <v xml:space="preserve">да </v>
      </c>
      <c r="K39" s="99" t="str">
        <f>IF('ИИД (Отч.)'!K96="","",'ИИД (Отч.)'!K96)</f>
        <v>да</v>
      </c>
    </row>
    <row r="40" spans="1:11" ht="30">
      <c r="A40" s="91" t="s">
        <v>217</v>
      </c>
      <c r="B40" s="90" t="str">
        <f>'Методика оценки'!K371</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40" s="95" t="s">
        <v>489</v>
      </c>
      <c r="D40" s="74" t="str">
        <f>IF('ИИД (Отч.)'!D97="","",'ИИД (Отч.)'!D97)</f>
        <v>нет</v>
      </c>
      <c r="E40" s="74" t="str">
        <f>IF('ИИД (Отч.)'!E97="","",'ИИД (Отч.)'!E97)</f>
        <v>нет</v>
      </c>
      <c r="F40" s="74" t="str">
        <f>IF('ИИД (Отч.)'!F97="","",'ИИД (Отч.)'!F97)</f>
        <v>нет</v>
      </c>
      <c r="G40" s="74" t="str">
        <f>IF('ИИД (Отч.)'!G97="","",'ИИД (Отч.)'!G97)</f>
        <v>нет</v>
      </c>
      <c r="H40" s="74" t="str">
        <f>IF('ИИД (Отч.)'!H97="","",'ИИД (Отч.)'!H97)</f>
        <v>нет</v>
      </c>
      <c r="I40" s="74" t="str">
        <f>IF('ИИД (Отч.)'!I97="","",'ИИД (Отч.)'!I97)</f>
        <v>нет</v>
      </c>
      <c r="J40" s="74" t="str">
        <f>IF('ИИД (Отч.)'!J97="","",'ИИД (Отч.)'!J97)</f>
        <v/>
      </c>
      <c r="K40" s="74" t="str">
        <f>IF('ИИД (Отч.)'!K97="","",'ИИД (Отч.)'!K97)</f>
        <v>нет</v>
      </c>
    </row>
    <row r="41" spans="1:11" ht="30">
      <c r="A41" s="91" t="s">
        <v>218</v>
      </c>
      <c r="B41" s="90" t="str">
        <f>'Методика оценки'!K374</f>
        <v>Ссылка на страницу официального сайта ДОО, содержащую информацию о материально-технического обеспечении образовательной деятельности в ДОО.</v>
      </c>
      <c r="C41" s="95" t="s">
        <v>490</v>
      </c>
      <c r="D41" s="74" t="str">
        <f>IF('ИИД (Отч.)'!D98="","",'ИИД (Отч.)'!D98)</f>
        <v>нет</v>
      </c>
      <c r="E41" s="74" t="str">
        <f>IF('ИИД (Отч.)'!E98="","",'ИИД (Отч.)'!E98)</f>
        <v>нет</v>
      </c>
      <c r="F41" s="74" t="str">
        <f>IF('ИИД (Отч.)'!F98="","",'ИИД (Отч.)'!F98)</f>
        <v>нет</v>
      </c>
      <c r="G41" s="74" t="str">
        <f>IF('ИИД (Отч.)'!G98="","",'ИИД (Отч.)'!G98)</f>
        <v>нет</v>
      </c>
      <c r="H41" s="74" t="str">
        <f>IF('ИИД (Отч.)'!H98="","",'ИИД (Отч.)'!H98)</f>
        <v>нет</v>
      </c>
      <c r="I41" s="74" t="str">
        <f>IF('ИИД (Отч.)'!I98="","",'ИИД (Отч.)'!I98)</f>
        <v>нет</v>
      </c>
      <c r="J41" s="74" t="str">
        <f>IF('ИИД (Отч.)'!J98="","",'ИИД (Отч.)'!J98)</f>
        <v>нет</v>
      </c>
      <c r="K41" s="74" t="str">
        <f>IF('ИИД (Отч.)'!K98="","",'ИИД (Отч.)'!K98)</f>
        <v>нет</v>
      </c>
    </row>
    <row r="42" spans="1:11">
      <c r="A42" s="91"/>
      <c r="B42" s="92" t="str">
        <f>'Методика оценки'!K378</f>
        <v>образовательную программу ДОО</v>
      </c>
      <c r="C42" s="96" t="str">
        <f>'Методика оценки'!J378</f>
        <v>ИД90.1</v>
      </c>
      <c r="D42" s="99" t="str">
        <f>IF('ИИД (Отч.)'!D100="","",'ИИД (Отч.)'!D100)</f>
        <v>нет</v>
      </c>
      <c r="E42" s="99" t="str">
        <f>IF('ИИД (Отч.)'!E100="","",'ИИД (Отч.)'!E100)</f>
        <v>нет</v>
      </c>
      <c r="F42" s="99" t="str">
        <f>IF('ИИД (Отч.)'!F100="","",'ИИД (Отч.)'!F100)</f>
        <v>нет</v>
      </c>
      <c r="G42" s="99" t="str">
        <f>IF('ИИД (Отч.)'!G100="","",'ИИД (Отч.)'!G100)</f>
        <v>нет</v>
      </c>
      <c r="H42" s="99" t="str">
        <f>IF('ИИД (Отч.)'!H100="","",'ИИД (Отч.)'!H100)</f>
        <v>нет</v>
      </c>
      <c r="I42" s="99" t="str">
        <f>IF('ИИД (Отч.)'!I100="","",'ИИД (Отч.)'!I100)</f>
        <v>да</v>
      </c>
      <c r="J42" s="99" t="str">
        <f>IF('ИИД (Отч.)'!J100="","",'ИИД (Отч.)'!J100)</f>
        <v>нет</v>
      </c>
      <c r="K42" s="99" t="str">
        <f>IF('ИИД (Отч.)'!K100="","",'ИИД (Отч.)'!K100)</f>
        <v>да</v>
      </c>
    </row>
    <row r="43" spans="1:11">
      <c r="A43" s="91"/>
      <c r="B43" s="92" t="str">
        <f>'Методика оценки'!K381</f>
        <v>календарный учебный график ДОО</v>
      </c>
      <c r="C43" s="96" t="str">
        <f>'Методика оценки'!J381</f>
        <v>ИД90.2</v>
      </c>
      <c r="D43" s="99" t="str">
        <f>IF('ИИД (Отч.)'!D101="","",'ИИД (Отч.)'!D101)</f>
        <v>да</v>
      </c>
      <c r="E43" s="99" t="str">
        <f>IF('ИИД (Отч.)'!E101="","",'ИИД (Отч.)'!E101)</f>
        <v>да</v>
      </c>
      <c r="F43" s="99" t="str">
        <f>IF('ИИД (Отч.)'!F101="","",'ИИД (Отч.)'!F101)</f>
        <v>да</v>
      </c>
      <c r="G43" s="99" t="str">
        <f>IF('ИИД (Отч.)'!G101="","",'ИИД (Отч.)'!G101)</f>
        <v>нет</v>
      </c>
      <c r="H43" s="99" t="str">
        <f>IF('ИИД (Отч.)'!H101="","",'ИИД (Отч.)'!H101)</f>
        <v>нет</v>
      </c>
      <c r="I43" s="99" t="str">
        <f>IF('ИИД (Отч.)'!I101="","",'ИИД (Отч.)'!I101)</f>
        <v>да</v>
      </c>
      <c r="J43" s="99" t="str">
        <f>IF('ИИД (Отч.)'!J101="","",'ИИД (Отч.)'!J101)</f>
        <v>нет</v>
      </c>
      <c r="K43" s="99" t="str">
        <f>IF('ИИД (Отч.)'!K101="","",'ИИД (Отч.)'!K101)</f>
        <v>да</v>
      </c>
    </row>
    <row r="44" spans="1:11">
      <c r="A44" s="91"/>
      <c r="B44" s="92" t="str">
        <f>'Методика оценки'!K384</f>
        <v>методические материалы ДОО</v>
      </c>
      <c r="C44" s="96" t="str">
        <f>'Методика оценки'!J384</f>
        <v>ИД90.3</v>
      </c>
      <c r="D44" s="99" t="str">
        <f>IF('ИИД (Отч.)'!D102="","",'ИИД (Отч.)'!D102)</f>
        <v>нет</v>
      </c>
      <c r="E44" s="99" t="str">
        <f>IF('ИИД (Отч.)'!E102="","",'ИИД (Отч.)'!E102)</f>
        <v>нет</v>
      </c>
      <c r="F44" s="99" t="str">
        <f>IF('ИИД (Отч.)'!F102="","",'ИИД (Отч.)'!F102)</f>
        <v>нет</v>
      </c>
      <c r="G44" s="99" t="str">
        <f>IF('ИИД (Отч.)'!G102="","",'ИИД (Отч.)'!G102)</f>
        <v>да</v>
      </c>
      <c r="H44" s="99" t="str">
        <f>IF('ИИД (Отч.)'!H102="","",'ИИД (Отч.)'!H102)</f>
        <v>нет</v>
      </c>
      <c r="I44" s="99" t="str">
        <f>IF('ИИД (Отч.)'!I102="","",'ИИД (Отч.)'!I102)</f>
        <v>да</v>
      </c>
      <c r="J44" s="99" t="str">
        <f>IF('ИИД (Отч.)'!J102="","",'ИИД (Отч.)'!J102)</f>
        <v>нет</v>
      </c>
      <c r="K44" s="99" t="str">
        <f>IF('ИИД (Отч.)'!K102="","",'ИИД (Отч.)'!K102)</f>
        <v>да</v>
      </c>
    </row>
    <row r="45" spans="1:11" ht="30">
      <c r="A45" s="91" t="s">
        <v>220</v>
      </c>
      <c r="B45" s="90" t="str">
        <f>'Методика оценки'!K387</f>
        <v>Ссылка на страницу официального сайта ДОО, содержащую информацию о предписаниях надзорных органов, отчетов об исполнении таких предписаний.</v>
      </c>
      <c r="C45" s="95" t="s">
        <v>492</v>
      </c>
      <c r="D45" s="74" t="str">
        <f>IF('ИИД (Отч.)'!D103="","",'ИИД (Отч.)'!D103)</f>
        <v>нет</v>
      </c>
      <c r="E45" s="74" t="str">
        <f>IF('ИИД (Отч.)'!E103="","",'ИИД (Отч.)'!E103)</f>
        <v>нет</v>
      </c>
      <c r="F45" s="74" t="str">
        <f>IF('ИИД (Отч.)'!F103="","",'ИИД (Отч.)'!F103)</f>
        <v>нет</v>
      </c>
      <c r="G45" s="74" t="str">
        <f>IF('ИИД (Отч.)'!G103="","",'ИИД (Отч.)'!G103)</f>
        <v>нет</v>
      </c>
      <c r="H45" s="74" t="str">
        <f>IF('ИИД (Отч.)'!H103="","",'ИИД (Отч.)'!H103)</f>
        <v>нет</v>
      </c>
      <c r="I45" s="74" t="str">
        <f>IF('ИИД (Отч.)'!I103="","",'ИИД (Отч.)'!I103)</f>
        <v>нет</v>
      </c>
      <c r="J45" s="74" t="str">
        <f>IF('ИИД (Отч.)'!J103="","",'ИИД (Отч.)'!J103)</f>
        <v>нет</v>
      </c>
      <c r="K45" s="74" t="str">
        <f>IF('ИИД (Отч.)'!K103="","",'ИИД (Отч.)'!K103)</f>
        <v>нет</v>
      </c>
    </row>
    <row r="46" spans="1:11" ht="30">
      <c r="A46" s="91" t="s">
        <v>221</v>
      </c>
      <c r="B46" s="90" t="str">
        <f>'Методика оценки'!K390</f>
        <v>Ссылка на страницу официального сайта ДОО, содержащую электронную форму обратной связи (для отправки жалоб, предложений и пр.)</v>
      </c>
      <c r="C46" s="95" t="s">
        <v>493</v>
      </c>
      <c r="D46" s="74" t="str">
        <f>IF('ИИД (Отч.)'!D104="","",'ИИД (Отч.)'!D104)</f>
        <v>да</v>
      </c>
      <c r="E46" s="74" t="str">
        <f>IF('ИИД (Отч.)'!E104="","",'ИИД (Отч.)'!E104)</f>
        <v>да</v>
      </c>
      <c r="F46" s="74" t="str">
        <f>IF('ИИД (Отч.)'!F104="","",'ИИД (Отч.)'!F104)</f>
        <v>да</v>
      </c>
      <c r="G46" s="74" t="str">
        <f>IF('ИИД (Отч.)'!G104="","",'ИИД (Отч.)'!G104)</f>
        <v>да</v>
      </c>
      <c r="H46" s="74" t="str">
        <f>IF('ИИД (Отч.)'!H104="","",'ИИД (Отч.)'!H104)</f>
        <v>нет</v>
      </c>
      <c r="I46" s="74" t="str">
        <f>IF('ИИД (Отч.)'!I104="","",'ИИД (Отч.)'!I104)</f>
        <v>да</v>
      </c>
      <c r="J46" s="74" t="str">
        <f>IF('ИИД (Отч.)'!J104="","",'ИИД (Отч.)'!J104)</f>
        <v xml:space="preserve">да </v>
      </c>
      <c r="K46" s="74" t="str">
        <f>IF('ИИД (Отч.)'!K104="","",'ИИД (Отч.)'!K104)</f>
        <v>да</v>
      </c>
    </row>
    <row r="47" spans="1:11" ht="30">
      <c r="A47" s="91" t="s">
        <v>222</v>
      </c>
      <c r="B47" s="90" t="str">
        <f>'Методика оценки'!K393</f>
        <v>Ссылка на страницу официального сайта ДОО, содержащую ежегодный публичный доклад ДОО</v>
      </c>
      <c r="C47" s="95" t="s">
        <v>494</v>
      </c>
      <c r="D47" s="74" t="str">
        <f>IF('ИИД (Отч.)'!D105="","",'ИИД (Отч.)'!D105)</f>
        <v>нет</v>
      </c>
      <c r="E47" s="74" t="str">
        <f>IF('ИИД (Отч.)'!E105="","",'ИИД (Отч.)'!E105)</f>
        <v>нет</v>
      </c>
      <c r="F47" s="74" t="str">
        <f>IF('ИИД (Отч.)'!F105="","",'ИИД (Отч.)'!F105)</f>
        <v>нет</v>
      </c>
      <c r="G47" s="74" t="str">
        <f>IF('ИИД (Отч.)'!G105="","",'ИИД (Отч.)'!G105)</f>
        <v>нет</v>
      </c>
      <c r="H47" s="74" t="str">
        <f>IF('ИИД (Отч.)'!H105="","",'ИИД (Отч.)'!H105)</f>
        <v>нет</v>
      </c>
      <c r="I47" s="74" t="str">
        <f>IF('ИИД (Отч.)'!I105="","",'ИИД (Отч.)'!I105)</f>
        <v>да</v>
      </c>
      <c r="J47" s="74" t="str">
        <f>IF('ИИД (Отч.)'!J105="","",'ИИД (Отч.)'!J105)</f>
        <v>нет</v>
      </c>
      <c r="K47" s="74" t="str">
        <f>IF('ИИД (Отч.)'!K105="","",'ИИД (Отч.)'!K105)</f>
        <v>да</v>
      </c>
    </row>
    <row r="48" spans="1:11">
      <c r="A48" s="91" t="s">
        <v>224</v>
      </c>
      <c r="B48" s="90" t="str">
        <f>'Методика оценки'!K406</f>
        <v>Наличие локальных актов ДОО по государственно-общественному  управлению</v>
      </c>
      <c r="C48" s="95" t="s">
        <v>496</v>
      </c>
      <c r="D48" s="74" t="str">
        <f>IF('ИИД (Отч.)'!D107="","",'ИИД (Отч.)'!D107)</f>
        <v>да</v>
      </c>
      <c r="E48" s="74" t="str">
        <f>IF('ИИД (Отч.)'!E107="","",'ИИД (Отч.)'!E107)</f>
        <v>да</v>
      </c>
      <c r="F48" s="74" t="str">
        <f>IF('ИИД (Отч.)'!F107="","",'ИИД (Отч.)'!F107)</f>
        <v>да</v>
      </c>
      <c r="G48" s="74" t="str">
        <f>IF('ИИД (Отч.)'!G107="","",'ИИД (Отч.)'!G107)</f>
        <v>да</v>
      </c>
      <c r="H48" s="74" t="str">
        <f>IF('ИИД (Отч.)'!H107="","",'ИИД (Отч.)'!H107)</f>
        <v/>
      </c>
      <c r="I48" s="74" t="str">
        <f>IF('ИИД (Отч.)'!I107="","",'ИИД (Отч.)'!I107)</f>
        <v/>
      </c>
      <c r="J48" s="74" t="str">
        <f>IF('ИИД (Отч.)'!J107="","",'ИИД (Отч.)'!J107)</f>
        <v>нет</v>
      </c>
      <c r="K48" s="74" t="str">
        <f>IF('ИИД (Отч.)'!K107="","",'ИИД (Отч.)'!K107)</f>
        <v>да</v>
      </c>
    </row>
    <row r="49" spans="1:11" ht="30">
      <c r="A49" s="91" t="s">
        <v>225</v>
      </c>
      <c r="B49" s="90" t="str">
        <f>'Методика оценки'!K409</f>
        <v>Наличие подписанного руководителем ДОО и заверенного печатью отчета самообследования ДОО</v>
      </c>
      <c r="C49" s="95" t="s">
        <v>497</v>
      </c>
      <c r="D49" s="74" t="str">
        <f>IF('ИИД (Отч.)'!D108="","",'ИИД (Отч.)'!D108)</f>
        <v>нет</v>
      </c>
      <c r="E49" s="74" t="str">
        <f>IF('ИИД (Отч.)'!E108="","",'ИИД (Отч.)'!E108)</f>
        <v>нет</v>
      </c>
      <c r="F49" s="74" t="str">
        <f>IF('ИИД (Отч.)'!F108="","",'ИИД (Отч.)'!F108)</f>
        <v>нет</v>
      </c>
      <c r="G49" s="74" t="str">
        <f>IF('ИИД (Отч.)'!G108="","",'ИИД (Отч.)'!G108)</f>
        <v>да</v>
      </c>
      <c r="H49" s="74" t="str">
        <f>IF('ИИД (Отч.)'!H108="","",'ИИД (Отч.)'!H108)</f>
        <v>нет</v>
      </c>
      <c r="I49" s="74" t="str">
        <f>IF('ИИД (Отч.)'!I108="","",'ИИД (Отч.)'!I108)</f>
        <v>да</v>
      </c>
      <c r="J49" s="74" t="str">
        <f>IF('ИИД (Отч.)'!J108="","",'ИИД (Отч.)'!J108)</f>
        <v>нет</v>
      </c>
      <c r="K49" s="74" t="str">
        <f>IF('ИИД (Отч.)'!K108="","",'ИИД (Отч.)'!K108)</f>
        <v>нет</v>
      </c>
    </row>
    <row r="50" spans="1:11">
      <c r="A50" s="91" t="s">
        <v>226</v>
      </c>
      <c r="B50" s="90" t="str">
        <f>'Методика оценки'!K412</f>
        <v>Наличие долгосрочной программы развития ДОО (от 3 до 5 лет)</v>
      </c>
      <c r="C50" s="95" t="s">
        <v>498</v>
      </c>
      <c r="D50" s="74" t="str">
        <f>IF('ИИД (Отч.)'!D109="","",'ИИД (Отч.)'!D109)</f>
        <v>нет</v>
      </c>
      <c r="E50" s="74" t="str">
        <f>IF('ИИД (Отч.)'!E109="","",'ИИД (Отч.)'!E109)</f>
        <v>нет</v>
      </c>
      <c r="F50" s="74" t="str">
        <f>IF('ИИД (Отч.)'!F109="","",'ИИД (Отч.)'!F109)</f>
        <v>нет</v>
      </c>
      <c r="G50" s="74" t="str">
        <f>IF('ИИД (Отч.)'!G109="","",'ИИД (Отч.)'!G109)</f>
        <v>да</v>
      </c>
      <c r="H50" s="74" t="str">
        <f>IF('ИИД (Отч.)'!H109="","",'ИИД (Отч.)'!H109)</f>
        <v>нет</v>
      </c>
      <c r="I50" s="74" t="str">
        <f>IF('ИИД (Отч.)'!I109="","",'ИИД (Отч.)'!I109)</f>
        <v>да</v>
      </c>
      <c r="J50" s="74" t="str">
        <f>IF('ИИД (Отч.)'!J109="","",'ИИД (Отч.)'!J109)</f>
        <v xml:space="preserve">да </v>
      </c>
      <c r="K50" s="74" t="str">
        <f>IF('ИИД (Отч.)'!K109="","",'ИИД (Отч.)'!K109)</f>
        <v>да</v>
      </c>
    </row>
    <row r="51" spans="1:11" s="140" customFormat="1">
      <c r="A51" s="136"/>
      <c r="B51" s="137"/>
      <c r="C51" s="138"/>
      <c r="D51" s="139"/>
      <c r="E51" s="139"/>
      <c r="F51" s="139"/>
      <c r="G51" s="139"/>
      <c r="H51" s="139"/>
      <c r="I51" s="139"/>
      <c r="J51" s="139"/>
      <c r="K51" s="139"/>
    </row>
    <row r="52" spans="1:11" ht="30">
      <c r="A52" s="91" t="s">
        <v>227</v>
      </c>
      <c r="B52" s="90" t="str">
        <f>'Методика оценки'!K415</f>
        <v>Является ли ДОО экспериментальной площадкой федерального, регионального или муниципального уровня</v>
      </c>
      <c r="C52" s="95" t="s">
        <v>499</v>
      </c>
      <c r="D52" s="74" t="str">
        <f>IF('ИИД (Отч.)'!D110="","",'ИИД (Отч.)'!D110)</f>
        <v>нет</v>
      </c>
      <c r="E52" s="74" t="str">
        <f>IF('ИИД (Отч.)'!E110="","",'ИИД (Отч.)'!E110)</f>
        <v>нет</v>
      </c>
      <c r="F52" s="74" t="str">
        <f>IF('ИИД (Отч.)'!F110="","",'ИИД (Отч.)'!F110)</f>
        <v>нет</v>
      </c>
      <c r="G52" s="74" t="str">
        <f>IF('ИИД (Отч.)'!G110="","",'ИИД (Отч.)'!G110)</f>
        <v>нет</v>
      </c>
      <c r="H52" s="74" t="str">
        <f>IF('ИИД (Отч.)'!H110="","",'ИИД (Отч.)'!H110)</f>
        <v/>
      </c>
      <c r="I52" s="74" t="str">
        <f>IF('ИИД (Отч.)'!I110="","",'ИИД (Отч.)'!I110)</f>
        <v>нет</v>
      </c>
      <c r="J52" s="74" t="str">
        <f>IF('ИИД (Отч.)'!J110="","",'ИИД (Отч.)'!J110)</f>
        <v>нет</v>
      </c>
      <c r="K52" s="74" t="str">
        <f>IF('ИИД (Отч.)'!K110="","",'ИИД (Отч.)'!K110)</f>
        <v>нет</v>
      </c>
    </row>
    <row r="53" spans="1:11" ht="30">
      <c r="A53" s="91" t="s">
        <v>228</v>
      </c>
      <c r="B53" s="90" t="str">
        <f>'Методика оценки'!K420</f>
        <v>Участие ДОО в конкурсах  федерального, регионального и муниципального уровня</v>
      </c>
      <c r="C53" s="95" t="s">
        <v>500</v>
      </c>
      <c r="D53" s="74" t="str">
        <f>IF('ИИД (Отч.)'!D111="","",'ИИД (Отч.)'!D111)</f>
        <v>муниципального</v>
      </c>
      <c r="E53" s="74" t="str">
        <f>IF('ИИД (Отч.)'!E111="","",'ИИД (Отч.)'!E111)</f>
        <v>регионального</v>
      </c>
      <c r="F53" s="74" t="str">
        <f>IF('ИИД (Отч.)'!F111="","",'ИИД (Отч.)'!F111)</f>
        <v>регионального</v>
      </c>
      <c r="G53" s="74" t="str">
        <f>IF('ИИД (Отч.)'!G111="","",'ИИД (Отч.)'!G111)</f>
        <v>регионального</v>
      </c>
      <c r="H53" s="74" t="str">
        <f>IF('ИИД (Отч.)'!H111="","",'ИИД (Отч.)'!H111)</f>
        <v/>
      </c>
      <c r="I53" s="74" t="str">
        <f>IF('ИИД (Отч.)'!I111="","",'ИИД (Отч.)'!I111)</f>
        <v/>
      </c>
      <c r="J53" s="74" t="str">
        <f>IF('ИИД (Отч.)'!J111="","",'ИИД (Отч.)'!J111)</f>
        <v/>
      </c>
      <c r="K53" s="74" t="str">
        <f>IF('ИИД (Отч.)'!K111="","",'ИИД (Отч.)'!K111)</f>
        <v>муниципального</v>
      </c>
    </row>
    <row r="54" spans="1:11" ht="30">
      <c r="A54" s="91" t="s">
        <v>229</v>
      </c>
      <c r="B54" s="90" t="str">
        <f>'Методика оценки'!K425</f>
        <v>Наличие у ДОО призового места или гранта федерального, регионального или муниципального уровня</v>
      </c>
      <c r="C54" s="95" t="s">
        <v>501</v>
      </c>
      <c r="D54" s="74" t="str">
        <f>IF('ИИД (Отч.)'!D112="","",'ИИД (Отч.)'!D112)</f>
        <v>муниципального</v>
      </c>
      <c r="E54" s="74" t="str">
        <f>IF('ИИД (Отч.)'!E112="","",'ИИД (Отч.)'!E112)</f>
        <v>регионального</v>
      </c>
      <c r="F54" s="74" t="str">
        <f>IF('ИИД (Отч.)'!F112="","",'ИИД (Отч.)'!F112)</f>
        <v>регионального</v>
      </c>
      <c r="G54" s="74" t="str">
        <f>IF('ИИД (Отч.)'!G112="","",'ИИД (Отч.)'!G112)</f>
        <v>регионального</v>
      </c>
      <c r="H54" s="74" t="str">
        <f>IF('ИИД (Отч.)'!H112="","",'ИИД (Отч.)'!H112)</f>
        <v>муниципального</v>
      </c>
      <c r="I54" s="74" t="str">
        <f>IF('ИИД (Отч.)'!I112="","",'ИИД (Отч.)'!I112)</f>
        <v>нет</v>
      </c>
      <c r="J54" s="74" t="str">
        <f>IF('ИИД (Отч.)'!J112="","",'ИИД (Отч.)'!J112)</f>
        <v>нет</v>
      </c>
      <c r="K54" s="74" t="str">
        <f>IF('ИИД (Отч.)'!K112="","",'ИИД (Отч.)'!K112)</f>
        <v>нет</v>
      </c>
    </row>
    <row r="55" spans="1:11" ht="30">
      <c r="A55" s="91" t="s">
        <v>49</v>
      </c>
      <c r="B55"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C55" s="95" t="s">
        <v>11</v>
      </c>
      <c r="D55" s="74" t="str">
        <f>IF('ИИД (Отч.)'!D5="","",'ИИД (Отч.)'!D5)</f>
        <v>нет</v>
      </c>
      <c r="E55" s="74" t="str">
        <f>IF('ИИД (Отч.)'!E5="","",'ИИД (Отч.)'!E5)</f>
        <v>муниципального</v>
      </c>
      <c r="F55" s="74" t="str">
        <f>IF('ИИД (Отч.)'!F5="","",'ИИД (Отч.)'!F5)</f>
        <v>муниципального</v>
      </c>
      <c r="G55" s="74" t="str">
        <f>IF('ИИД (Отч.)'!G5="","",'ИИД (Отч.)'!G5)</f>
        <v>нет</v>
      </c>
      <c r="H55" s="74" t="str">
        <f>IF('ИИД (Отч.)'!H5="","",'ИИД (Отч.)'!H5)</f>
        <v>нет</v>
      </c>
      <c r="I55" s="74" t="str">
        <f>IF('ИИД (Отч.)'!I5="","",'ИИД (Отч.)'!I5)</f>
        <v>нет</v>
      </c>
      <c r="J55" s="74" t="str">
        <f>IF('ИИД (Отч.)'!J5="","",'ИИД (Отч.)'!J5)</f>
        <v/>
      </c>
      <c r="K55" s="74" t="str">
        <f>IF('ИИД (Отч.)'!K5="","",'ИИД (Отч.)'!K5)</f>
        <v>нет</v>
      </c>
    </row>
    <row r="56" spans="1:11" ht="45">
      <c r="A56" s="91" t="s">
        <v>131</v>
      </c>
      <c r="B56" s="90"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56" s="95" t="s">
        <v>132</v>
      </c>
      <c r="D56" s="74" t="str">
        <f>IF('ИИД (Отч.)'!D32="","",'ИИД (Отч.)'!D32)</f>
        <v>муниципального</v>
      </c>
      <c r="E56" s="74" t="str">
        <f>IF('ИИД (Отч.)'!E32="","",'ИИД (Отч.)'!E32)</f>
        <v>регионального</v>
      </c>
      <c r="F56" s="74" t="str">
        <f>IF('ИИД (Отч.)'!F32="","",'ИИД (Отч.)'!F32)</f>
        <v>нет</v>
      </c>
      <c r="G56" s="74" t="str">
        <f>IF('ИИД (Отч.)'!G32="","",'ИИД (Отч.)'!G32)</f>
        <v>регионального</v>
      </c>
      <c r="H56" s="74" t="str">
        <f>IF('ИИД (Отч.)'!H32="","",'ИИД (Отч.)'!H32)</f>
        <v>нет</v>
      </c>
      <c r="I56" s="74" t="str">
        <f>IF('ИИД (Отч.)'!I32="","",'ИИД (Отч.)'!I32)</f>
        <v>нет</v>
      </c>
      <c r="J56" s="74" t="str">
        <f>IF('ИИД (Отч.)'!J32="","",'ИИД (Отч.)'!J32)</f>
        <v/>
      </c>
      <c r="K56" s="74" t="str">
        <f>IF('ИИД (Отч.)'!K32="","",'ИИД (Отч.)'!K32)</f>
        <v>нет</v>
      </c>
    </row>
    <row r="57" spans="1:11" s="140" customFormat="1">
      <c r="A57" s="141"/>
      <c r="B57" s="142"/>
      <c r="C57" s="143"/>
      <c r="D57" s="144"/>
      <c r="E57" s="144"/>
      <c r="F57" s="144"/>
      <c r="G57" s="144"/>
      <c r="H57" s="144"/>
      <c r="I57" s="144"/>
      <c r="J57" s="144"/>
      <c r="K57" s="144"/>
    </row>
    <row r="58" spans="1:11" ht="30">
      <c r="A58" s="91" t="s">
        <v>204</v>
      </c>
      <c r="B58" s="90" t="str">
        <f>'Методика оценки'!K307</f>
        <v>Оценка обеспеченности ДОО игрушками, указанная в Акте проверки готовности ДОО к 2014-2015 учебному году</v>
      </c>
      <c r="C58" s="95" t="s">
        <v>476</v>
      </c>
      <c r="D58" s="74" t="str">
        <f>IF('ИИД (Отч.)'!D77="","",'ИИД (Отч.)'!D77)</f>
        <v>хорошая</v>
      </c>
      <c r="E58" s="74" t="str">
        <f>IF('ИИД (Отч.)'!E77="","",'ИИД (Отч.)'!E77)</f>
        <v>хорошая</v>
      </c>
      <c r="F58" s="74" t="str">
        <f>IF('ИИД (Отч.)'!F77="","",'ИИД (Отч.)'!F77)</f>
        <v>хорошая</v>
      </c>
      <c r="G58" s="74" t="str">
        <f>IF('ИИД (Отч.)'!G77="","",'ИИД (Отч.)'!G77)</f>
        <v/>
      </c>
      <c r="H58" s="74" t="str">
        <f>IF('ИИД (Отч.)'!H77="","",'ИИД (Отч.)'!H77)</f>
        <v>хорошая</v>
      </c>
      <c r="I58" s="74" t="str">
        <f>IF('ИИД (Отч.)'!I77="","",'ИИД (Отч.)'!I77)</f>
        <v>хорошая</v>
      </c>
      <c r="J58" s="74" t="str">
        <f>IF('ИИД (Отч.)'!J77="","",'ИИД (Отч.)'!J77)</f>
        <v>хорошая</v>
      </c>
      <c r="K58" s="74" t="str">
        <f>IF('ИИД (Отч.)'!K77="","",'ИИД (Отч.)'!K77)</f>
        <v>хорошая</v>
      </c>
    </row>
    <row r="59" spans="1:11" ht="30">
      <c r="A59" s="91" t="s">
        <v>205</v>
      </c>
      <c r="B59" s="90"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C59" s="95" t="s">
        <v>477</v>
      </c>
      <c r="D59" s="74" t="str">
        <f>IF('ИИД (Отч.)'!D78="","",'ИИД (Отч.)'!D78)</f>
        <v>хорошая</v>
      </c>
      <c r="E59" s="74" t="str">
        <f>IF('ИИД (Отч.)'!E78="","",'ИИД (Отч.)'!E78)</f>
        <v>хорошая</v>
      </c>
      <c r="F59" s="74" t="str">
        <f>IF('ИИД (Отч.)'!F78="","",'ИИД (Отч.)'!F78)</f>
        <v>хорошая</v>
      </c>
      <c r="G59" s="74" t="str">
        <f>IF('ИИД (Отч.)'!G78="","",'ИИД (Отч.)'!G78)</f>
        <v/>
      </c>
      <c r="H59" s="74" t="str">
        <f>IF('ИИД (Отч.)'!H78="","",'ИИД (Отч.)'!H78)</f>
        <v>хорошая</v>
      </c>
      <c r="I59" s="74" t="str">
        <f>IF('ИИД (Отч.)'!I78="","",'ИИД (Отч.)'!I78)</f>
        <v>хорошая</v>
      </c>
      <c r="J59" s="74" t="str">
        <f>IF('ИИД (Отч.)'!J78="","",'ИИД (Отч.)'!J78)</f>
        <v>хорошая</v>
      </c>
      <c r="K59" s="74" t="str">
        <f>IF('ИИД (Отч.)'!K78="","",'ИИД (Отч.)'!K78)</f>
        <v>хорошая</v>
      </c>
    </row>
    <row r="60" spans="1:11" ht="30">
      <c r="A60" s="91" t="s">
        <v>206</v>
      </c>
      <c r="B60" s="90" t="str">
        <f>'Методика оценки'!K317</f>
        <v>Оценка состояние пищеблока, указанная в Акте проверки готовности ДОО к 2014-2015 учебному году</v>
      </c>
      <c r="C60" s="95" t="s">
        <v>478</v>
      </c>
      <c r="D60" s="74" t="str">
        <f>IF('ИИД (Отч.)'!D79="","",'ИИД (Отч.)'!D79)</f>
        <v>удв.</v>
      </c>
      <c r="E60" s="74" t="str">
        <f>IF('ИИД (Отч.)'!E79="","",'ИИД (Отч.)'!E79)</f>
        <v>удв.</v>
      </c>
      <c r="F60" s="74" t="str">
        <f>IF('ИИД (Отч.)'!F79="","",'ИИД (Отч.)'!F79)</f>
        <v>удв.</v>
      </c>
      <c r="G60" s="74" t="str">
        <f>IF('ИИД (Отч.)'!G79="","",'ИИД (Отч.)'!G79)</f>
        <v>хорошая</v>
      </c>
      <c r="H60" s="74" t="str">
        <f>IF('ИИД (Отч.)'!H79="","",'ИИД (Отч.)'!H79)</f>
        <v>удв.</v>
      </c>
      <c r="I60" s="74" t="str">
        <f>IF('ИИД (Отч.)'!I79="","",'ИИД (Отч.)'!I79)</f>
        <v>хорошая</v>
      </c>
      <c r="J60" s="74" t="str">
        <f>IF('ИИД (Отч.)'!J79="","",'ИИД (Отч.)'!J79)</f>
        <v>удв.</v>
      </c>
      <c r="K60" s="74" t="str">
        <f>IF('ИИД (Отч.)'!K79="","",'ИИД (Отч.)'!K79)</f>
        <v>хорошая</v>
      </c>
    </row>
    <row r="61" spans="1:11" s="140" customFormat="1">
      <c r="A61" s="141"/>
      <c r="B61" s="142"/>
      <c r="C61" s="143"/>
      <c r="D61" s="144"/>
      <c r="E61" s="144"/>
      <c r="F61" s="144"/>
      <c r="G61" s="144"/>
      <c r="H61" s="144"/>
      <c r="I61" s="144"/>
      <c r="J61" s="144"/>
      <c r="K61" s="144"/>
    </row>
    <row r="62" spans="1:11" ht="30">
      <c r="A62" s="91" t="s">
        <v>184</v>
      </c>
      <c r="B62" s="90" t="str">
        <f>'Методика оценки'!K235</f>
        <v>Тип здания, в котором располагается ДОО</v>
      </c>
      <c r="C62" s="95" t="s">
        <v>455</v>
      </c>
      <c r="D62" s="74" t="str">
        <f>IF('ИИД (Отч.)'!D56="","",'ИИД (Отч.)'!D56)</f>
        <v>арендованное</v>
      </c>
      <c r="E62" s="74" t="str">
        <f>IF('ИИД (Отч.)'!E56="","",'ИИД (Отч.)'!E56)</f>
        <v>арендованное</v>
      </c>
      <c r="F62" s="74" t="str">
        <f>IF('ИИД (Отч.)'!F56="","",'ИИД (Отч.)'!F56)</f>
        <v>арендованное</v>
      </c>
      <c r="G62" s="74" t="str">
        <f>IF('ИИД (Отч.)'!G56="","",'ИИД (Отч.)'!G56)</f>
        <v>арендованное</v>
      </c>
      <c r="H62" s="74" t="str">
        <f>IF('ИИД (Отч.)'!H56="","",'ИИД (Отч.)'!H56)</f>
        <v>приспособленное</v>
      </c>
      <c r="I62" s="74" t="str">
        <f>IF('ИИД (Отч.)'!I56="","",'ИИД (Отч.)'!I56)</f>
        <v>арендованное</v>
      </c>
      <c r="J62" s="74" t="str">
        <f>IF('ИИД (Отч.)'!J56="","",'ИИД (Отч.)'!J56)</f>
        <v>арендованное</v>
      </c>
      <c r="K62" s="74" t="str">
        <f>IF('ИИД (Отч.)'!K56="","",'ИИД (Отч.)'!K56)</f>
        <v>типовое</v>
      </c>
    </row>
    <row r="63" spans="1:11">
      <c r="I63" s="78"/>
      <c r="J63" s="78"/>
      <c r="K63" s="78"/>
    </row>
    <row r="64" spans="1:11">
      <c r="I64" s="78"/>
      <c r="J64" s="78"/>
      <c r="K64" s="78"/>
    </row>
    <row r="65" spans="9:11">
      <c r="I65" s="78"/>
      <c r="J65" s="78"/>
      <c r="K65" s="78"/>
    </row>
    <row r="66" spans="9:11">
      <c r="I66" s="78"/>
      <c r="J66" s="78"/>
      <c r="K66" s="78"/>
    </row>
    <row r="67" spans="9:11">
      <c r="I67" s="78"/>
      <c r="J67" s="78"/>
      <c r="K67" s="78"/>
    </row>
    <row r="68" spans="9:11">
      <c r="I68" s="78"/>
      <c r="J68" s="78"/>
      <c r="K68" s="78"/>
    </row>
    <row r="69" spans="9:11">
      <c r="I69" s="78"/>
      <c r="J69" s="78"/>
      <c r="K69" s="78"/>
    </row>
    <row r="70" spans="9:11">
      <c r="I70" s="78"/>
      <c r="J70" s="78"/>
      <c r="K70" s="78"/>
    </row>
    <row r="71" spans="9:11">
      <c r="I71" s="78"/>
      <c r="J71" s="78"/>
      <c r="K71" s="78"/>
    </row>
    <row r="72" spans="9:11">
      <c r="I72" s="78"/>
      <c r="J72" s="78"/>
      <c r="K72" s="78"/>
    </row>
    <row r="73" spans="9:11">
      <c r="I73" s="78"/>
      <c r="J73" s="78"/>
      <c r="K73" s="78"/>
    </row>
    <row r="74" spans="9:11">
      <c r="I74" s="78"/>
      <c r="J74" s="78"/>
      <c r="K74" s="78"/>
    </row>
    <row r="75" spans="9:11">
      <c r="I75" s="78"/>
      <c r="J75" s="78"/>
      <c r="K75" s="78"/>
    </row>
    <row r="76" spans="9:11">
      <c r="I76" s="78"/>
      <c r="J76" s="78"/>
      <c r="K76" s="78"/>
    </row>
    <row r="77" spans="9:11">
      <c r="I77" s="78"/>
      <c r="J77" s="78"/>
      <c r="K77" s="78"/>
    </row>
    <row r="78" spans="9:11">
      <c r="I78" s="78"/>
      <c r="J78" s="78"/>
      <c r="K78" s="78"/>
    </row>
    <row r="79" spans="9:11">
      <c r="I79" s="78"/>
      <c r="J79" s="78"/>
      <c r="K79" s="78"/>
    </row>
    <row r="80" spans="9:11">
      <c r="I80" s="78"/>
      <c r="J80" s="78"/>
      <c r="K80" s="78"/>
    </row>
    <row r="81" spans="9:11">
      <c r="I81" s="78"/>
      <c r="J81" s="78"/>
      <c r="K81" s="78"/>
    </row>
    <row r="82" spans="9:11">
      <c r="I82" s="78"/>
      <c r="J82" s="78"/>
      <c r="K82" s="78"/>
    </row>
    <row r="163" spans="10:11">
      <c r="J163" s="12" t="s">
        <v>47</v>
      </c>
      <c r="K163" s="12" t="s">
        <v>48</v>
      </c>
    </row>
    <row r="164" spans="10:11" ht="75">
      <c r="J164" s="16" t="s">
        <v>31</v>
      </c>
      <c r="K164" s="9" t="s">
        <v>39</v>
      </c>
    </row>
    <row r="165" spans="10:11" ht="75">
      <c r="J165" s="16" t="s">
        <v>32</v>
      </c>
      <c r="K165" s="9" t="s">
        <v>40</v>
      </c>
    </row>
    <row r="166" spans="10:11" ht="75">
      <c r="J166" s="16" t="s">
        <v>33</v>
      </c>
      <c r="K166" s="9" t="s">
        <v>41</v>
      </c>
    </row>
    <row r="167" spans="10:11" ht="60">
      <c r="J167" s="16" t="s">
        <v>34</v>
      </c>
      <c r="K167" s="9" t="s">
        <v>42</v>
      </c>
    </row>
    <row r="168" spans="10:11" ht="75">
      <c r="J168" s="16" t="s">
        <v>35</v>
      </c>
      <c r="K168" s="9" t="s">
        <v>43</v>
      </c>
    </row>
    <row r="169" spans="10:11" ht="60">
      <c r="J169" s="16" t="s">
        <v>36</v>
      </c>
      <c r="K169" s="9" t="s">
        <v>44</v>
      </c>
    </row>
    <row r="170" spans="10:11" ht="75">
      <c r="J170" s="16" t="s">
        <v>37</v>
      </c>
      <c r="K170" s="9" t="s">
        <v>45</v>
      </c>
    </row>
    <row r="171" spans="10:11" ht="60">
      <c r="J171" s="16" t="s">
        <v>38</v>
      </c>
      <c r="K171" s="9" t="s">
        <v>46</v>
      </c>
    </row>
  </sheetData>
  <autoFilter ref="A4:H4"/>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tint="-0.34998626667073579"/>
    <outlinePr summaryBelow="0" summaryRight="0"/>
  </sheetPr>
  <dimension ref="A1:G63"/>
  <sheetViews>
    <sheetView zoomScale="70" zoomScaleNormal="70" workbookViewId="0">
      <selection activeCell="B8" sqref="B8"/>
    </sheetView>
  </sheetViews>
  <sheetFormatPr defaultColWidth="9.140625" defaultRowHeight="15"/>
  <cols>
    <col min="1" max="1" width="5.5703125" style="44" customWidth="1"/>
    <col min="2" max="2" width="80" style="93" customWidth="1"/>
    <col min="3" max="3" width="10" style="97" bestFit="1" customWidth="1"/>
    <col min="4" max="4" width="18" style="78" customWidth="1"/>
    <col min="5" max="6" width="18.140625" style="78" customWidth="1"/>
    <col min="7" max="7" width="13.85546875" style="78" customWidth="1"/>
    <col min="8" max="16384" width="9.140625" style="1"/>
  </cols>
  <sheetData>
    <row r="1" spans="1:7" ht="22.5">
      <c r="A1" s="88" t="s">
        <v>23</v>
      </c>
      <c r="B1" s="148" t="s">
        <v>756</v>
      </c>
      <c r="C1" s="94"/>
    </row>
    <row r="3" spans="1:7" ht="93.75" customHeight="1">
      <c r="A3" s="110"/>
      <c r="B3" s="102" t="s">
        <v>24</v>
      </c>
      <c r="C3" s="110"/>
      <c r="D3" s="134" t="s">
        <v>740</v>
      </c>
      <c r="E3" s="134" t="s">
        <v>740</v>
      </c>
      <c r="F3" s="134" t="s">
        <v>740</v>
      </c>
      <c r="G3" s="134" t="s">
        <v>740</v>
      </c>
    </row>
    <row r="4" spans="1:7">
      <c r="A4" s="45"/>
      <c r="B4" s="90"/>
      <c r="C4" s="95"/>
      <c r="D4" s="4"/>
      <c r="E4" s="4"/>
      <c r="F4" s="4"/>
      <c r="G4" s="4"/>
    </row>
    <row r="5" spans="1:7" s="140" customFormat="1">
      <c r="A5" s="145"/>
      <c r="B5" s="137"/>
      <c r="C5" s="138"/>
      <c r="D5" s="146" t="s">
        <v>741</v>
      </c>
      <c r="E5" s="146" t="s">
        <v>742</v>
      </c>
      <c r="F5" s="147"/>
      <c r="G5" s="147"/>
    </row>
    <row r="6" spans="1:7">
      <c r="A6" s="91" t="s">
        <v>4</v>
      </c>
      <c r="B6" s="90" t="str">
        <f>'Методика оценки'!K12</f>
        <v>Наличие бесплатного дополнительного образования в ДОО в отчетном году</v>
      </c>
      <c r="C6" s="95" t="s">
        <v>12</v>
      </c>
      <c r="D6" s="74">
        <f>(COUNTIF('Анализ данных (кач.)'!D5:K5,"да")/COUNTA('Анализ данных (кач.)'!D5:K5))*100</f>
        <v>0</v>
      </c>
      <c r="E6" s="74">
        <f>(COUNTIF('Анализ данных (кач.)'!D5:K5,"нет")/COUNTA('Анализ данных (кач.)'!D5:K5))*100</f>
        <v>87.5</v>
      </c>
      <c r="F6" s="74"/>
      <c r="G6" s="74"/>
    </row>
    <row r="7" spans="1:7" ht="45">
      <c r="A7" s="91" t="s">
        <v>74</v>
      </c>
      <c r="B7" s="90" t="str">
        <f>'Методика оценки'!K65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7" s="95" t="s">
        <v>88</v>
      </c>
      <c r="D7" s="74">
        <f>(COUNTIF('Анализ данных (кач.)'!D6:K6,"да")/COUNTA('Анализ данных (кач.)'!D6:K6))*100</f>
        <v>50</v>
      </c>
      <c r="E7" s="74">
        <f>(COUNTIF('Анализ данных (кач.)'!D6:K6,"нет")/COUNTA('Анализ данных (кач.)'!D6:K6))*100</f>
        <v>50</v>
      </c>
      <c r="F7" s="74"/>
      <c r="G7" s="74"/>
    </row>
    <row r="8" spans="1:7" ht="30">
      <c r="A8" s="91" t="s">
        <v>76</v>
      </c>
      <c r="B8" s="90" t="str">
        <f>'Методика оценки'!K70</f>
        <v>Наличие специализированных методик работы с разновозрастными группами (зафиксированных в образовательной программе ДОО)</v>
      </c>
      <c r="C8" s="95" t="s">
        <v>90</v>
      </c>
      <c r="D8" s="74">
        <f>(COUNTIF('Анализ данных (кач.)'!D7:K7,"да")/COUNTA('Анализ данных (кач.)'!D7:K7))*100</f>
        <v>75</v>
      </c>
      <c r="E8" s="74">
        <f>(COUNTIF('Анализ данных (кач.)'!D7:K7,"нет")/COUNTA('Анализ данных (кач.)'!D7:K7))*100</f>
        <v>25</v>
      </c>
      <c r="F8" s="74"/>
      <c r="G8" s="74"/>
    </row>
    <row r="9" spans="1:7" ht="45">
      <c r="A9" s="91" t="s">
        <v>78</v>
      </c>
      <c r="B9" s="90" t="str">
        <f>'Методика оценки'!K79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9" s="95" t="s">
        <v>92</v>
      </c>
      <c r="D9" s="74">
        <f>(COUNTIF('Анализ данных (кач.)'!D8:K8,"да")/COUNTA('Анализ данных (кач.)'!D8:K8))*100</f>
        <v>87.5</v>
      </c>
      <c r="E9" s="74">
        <f>(COUNTIF('Анализ данных (кач.)'!D8:K8,"нет")/COUNTA('Анализ данных (кач.)'!D8:K8))*100</f>
        <v>0</v>
      </c>
      <c r="F9" s="74"/>
      <c r="G9" s="74"/>
    </row>
    <row r="10" spans="1:7">
      <c r="A10" s="91" t="s">
        <v>80</v>
      </c>
      <c r="B10" s="90" t="str">
        <f>'Методика оценки'!K101</f>
        <v>Наличие сторожа (охранника) в дневное время</v>
      </c>
      <c r="C10" s="95" t="s">
        <v>95</v>
      </c>
      <c r="D10" s="74">
        <f>(COUNTIF('Анализ данных (кач.)'!D9:K9,"да")/COUNTA('Анализ данных (кач.)'!D9:K9))*100</f>
        <v>87.5</v>
      </c>
      <c r="E10" s="74">
        <f>(COUNTIF('Анализ данных (кач.)'!D9:K9,"нет")/COUNTA('Анализ данных (кач.)'!D9:K9))*100</f>
        <v>0</v>
      </c>
      <c r="F10" s="74"/>
      <c r="G10" s="74"/>
    </row>
    <row r="11" spans="1:7" ht="30">
      <c r="A11" s="91" t="s">
        <v>82</v>
      </c>
      <c r="B11" s="90" t="str">
        <f>'Методика оценки'!K109</f>
        <v>Ведение индивидуальных карт психофизического здоровья детей психологом и медицинскими работниками</v>
      </c>
      <c r="C11" s="95" t="s">
        <v>97</v>
      </c>
      <c r="D11" s="74">
        <f>(COUNTIF('Анализ данных (кач.)'!D10:K10,"да")/COUNTA('Анализ данных (кач.)'!D10:K10))*100</f>
        <v>87.5</v>
      </c>
      <c r="E11" s="74">
        <f>(COUNTIF('Анализ данных (кач.)'!D10:K10,"нет")/COUNTA('Анализ данных (кач.)'!D10:K10))*100</f>
        <v>0</v>
      </c>
      <c r="F11" s="74"/>
      <c r="G11" s="74"/>
    </row>
    <row r="12" spans="1:7">
      <c r="A12" s="91" t="s">
        <v>162</v>
      </c>
      <c r="B12" s="90" t="str">
        <f>'Методика оценки'!K206</f>
        <v>Наличие учителей-логопедов в ДОО в отчетном году</v>
      </c>
      <c r="C12" s="95" t="s">
        <v>163</v>
      </c>
      <c r="D12" s="74">
        <f>(COUNTIF('Анализ данных (кач.)'!D11:K11,"да")/COUNTA('Анализ данных (кач.)'!D11:K11))*100</f>
        <v>37.5</v>
      </c>
      <c r="E12" s="74">
        <f>(COUNTIF('Анализ данных (кач.)'!D11:K11,"нет")/COUNTA('Анализ данных (кач.)'!D11:K11))*100</f>
        <v>62.5</v>
      </c>
      <c r="F12" s="74"/>
      <c r="G12" s="74"/>
    </row>
    <row r="13" spans="1:7">
      <c r="A13" s="91" t="s">
        <v>181</v>
      </c>
      <c r="B13" s="90" t="str">
        <f>'Методика оценки'!K226</f>
        <v xml:space="preserve">Наличие системы водоснабжения </v>
      </c>
      <c r="C13" s="95" t="s">
        <v>452</v>
      </c>
      <c r="D13" s="74">
        <f>(COUNTIF('Анализ данных (кач.)'!D12:K12,"да")/COUNTA('Анализ данных (кач.)'!D12:K12))*100</f>
        <v>62.5</v>
      </c>
      <c r="E13" s="74">
        <f>(COUNTIF('Анализ данных (кач.)'!D12:K12,"нет")/COUNTA('Анализ данных (кач.)'!D12:K12))*100</f>
        <v>25</v>
      </c>
      <c r="F13" s="74"/>
      <c r="G13" s="74"/>
    </row>
    <row r="14" spans="1:7">
      <c r="A14" s="91" t="s">
        <v>182</v>
      </c>
      <c r="B14" s="90" t="str">
        <f>'Методика оценки'!K229</f>
        <v>Наличие системы отопления</v>
      </c>
      <c r="C14" s="95" t="s">
        <v>453</v>
      </c>
      <c r="D14" s="74">
        <f>(COUNTIF('Анализ данных (кач.)'!D13:K13,"да")/COUNTA('Анализ данных (кач.)'!D13:K13))*100</f>
        <v>25</v>
      </c>
      <c r="E14" s="74">
        <f>(COUNTIF('Анализ данных (кач.)'!D13:K13,"нет")/COUNTA('Анализ данных (кач.)'!D13:K13))*100</f>
        <v>75</v>
      </c>
      <c r="F14" s="74"/>
      <c r="G14" s="74"/>
    </row>
    <row r="15" spans="1:7">
      <c r="A15" s="91" t="s">
        <v>183</v>
      </c>
      <c r="B15" s="90" t="str">
        <f>'Методика оценки'!K232</f>
        <v>Наличие канализации</v>
      </c>
      <c r="C15" s="95" t="s">
        <v>454</v>
      </c>
      <c r="D15" s="74">
        <f>(COUNTIF('Анализ данных (кач.)'!D14:K14,"да")/COUNTA('Анализ данных (кач.)'!D14:K14))*100</f>
        <v>12.5</v>
      </c>
      <c r="E15" s="74">
        <f>(COUNTIF('Анализ данных (кач.)'!D14:K14,"нет")/COUNTA('Анализ данных (кач.)'!D14:K14))*100</f>
        <v>87.5</v>
      </c>
      <c r="F15" s="74"/>
      <c r="G15" s="74"/>
    </row>
    <row r="16" spans="1:7">
      <c r="A16" s="91" t="s">
        <v>185</v>
      </c>
      <c r="B16" s="90" t="str">
        <f>'Методика оценки'!C239</f>
        <v>Является ли здание ДОО аварийным</v>
      </c>
      <c r="C16" s="95" t="s">
        <v>456</v>
      </c>
      <c r="D16" s="74">
        <f>(COUNTIF('Анализ данных (кач.)'!D15:K15,"да")/COUNTA('Анализ данных (кач.)'!D15:K15))*100</f>
        <v>0</v>
      </c>
      <c r="E16" s="74">
        <f>(COUNTIF('Анализ данных (кач.)'!D15:K15,"нет")/COUNTA('Анализ данных (кач.)'!D15:K15))*100</f>
        <v>100</v>
      </c>
      <c r="F16" s="74"/>
      <c r="G16" s="74"/>
    </row>
    <row r="17" spans="1:7">
      <c r="A17" s="91" t="s">
        <v>186</v>
      </c>
      <c r="B17" s="90" t="str">
        <f>'Методика оценки'!K242</f>
        <v>Необходимость проведения в здании ДОО капитального ремонта</v>
      </c>
      <c r="C17" s="95" t="s">
        <v>457</v>
      </c>
      <c r="D17" s="74">
        <f>(COUNTIF('Анализ данных (кач.)'!D16:K16,"да")/COUNTA('Анализ данных (кач.)'!D16:K16))*100</f>
        <v>25</v>
      </c>
      <c r="E17" s="74">
        <f>(COUNTIF('Анализ данных (кач.)'!D16:K16,"нет")/COUNTA('Анализ данных (кач.)'!D16:K16))*100</f>
        <v>75</v>
      </c>
      <c r="F17" s="74"/>
      <c r="G17" s="74"/>
    </row>
    <row r="18" spans="1:7">
      <c r="A18" s="91" t="s">
        <v>187</v>
      </c>
      <c r="B18" s="90" t="str">
        <f>'Методика оценки'!K245</f>
        <v xml:space="preserve"> Наличие тревожной кнопки или другой охранной сигнализации</v>
      </c>
      <c r="C18" s="95" t="s">
        <v>458</v>
      </c>
      <c r="D18" s="74">
        <f>(COUNTIF('Анализ данных (кач.)'!D17:K17,"да")/COUNTA('Анализ данных (кач.)'!D17:K17))*100</f>
        <v>87.5</v>
      </c>
      <c r="E18" s="74">
        <f>(COUNTIF('Анализ данных (кач.)'!D17:K17,"нет")/COUNTA('Анализ данных (кач.)'!D17:K17))*100</f>
        <v>0</v>
      </c>
      <c r="F18" s="74"/>
      <c r="G18" s="74"/>
    </row>
    <row r="19" spans="1:7">
      <c r="A19" s="91" t="s">
        <v>188</v>
      </c>
      <c r="B19" s="90" t="str">
        <f>'Методика оценки'!K248</f>
        <v>Наличие работающей пожарной сигнализации</v>
      </c>
      <c r="C19" s="95" t="s">
        <v>459</v>
      </c>
      <c r="D19" s="74">
        <f>(COUNTIF('Анализ данных (кач.)'!D18:K18,"да")/COUNTA('Анализ данных (кач.)'!D18:K18))*100</f>
        <v>87.5</v>
      </c>
      <c r="E19" s="74">
        <f>(COUNTIF('Анализ данных (кач.)'!D18:K18,"нет")/COUNTA('Анализ данных (кач.)'!D18:K18))*100</f>
        <v>0</v>
      </c>
      <c r="F19" s="74"/>
      <c r="G19" s="74"/>
    </row>
    <row r="20" spans="1:7">
      <c r="A20" s="91" t="s">
        <v>189</v>
      </c>
      <c r="B20" s="90" t="str">
        <f>'Методика оценки'!K251</f>
        <v>Наличие противопожарного оборудования</v>
      </c>
      <c r="C20" s="95" t="s">
        <v>460</v>
      </c>
      <c r="D20" s="74">
        <f>(COUNTIF('Анализ данных (кач.)'!D19:K19,"да")/COUNTA('Анализ данных (кач.)'!D19:K19))*100</f>
        <v>87.5</v>
      </c>
      <c r="E20" s="74">
        <f>(COUNTIF('Анализ данных (кач.)'!D19:K19,"нет")/COUNTA('Анализ данных (кач.)'!D19:K19))*100</f>
        <v>0</v>
      </c>
      <c r="F20" s="74"/>
      <c r="G20" s="74"/>
    </row>
    <row r="21" spans="1:7">
      <c r="A21" s="91" t="s">
        <v>190</v>
      </c>
      <c r="B21" s="90" t="str">
        <f>'Методика оценки'!K254</f>
        <v>Наличие системы видеонаблюдения</v>
      </c>
      <c r="C21" s="95" t="s">
        <v>461</v>
      </c>
      <c r="D21" s="74">
        <f>(COUNTIF('Анализ данных (кач.)'!D20:K20,"да")/COUNTA('Анализ данных (кач.)'!D20:K20))*100</f>
        <v>87.5</v>
      </c>
      <c r="E21" s="74">
        <f>(COUNTIF('Анализ данных (кач.)'!D20:K20,"нет")/COUNTA('Анализ данных (кач.)'!D20:K20))*100</f>
        <v>0</v>
      </c>
      <c r="F21" s="74"/>
      <c r="G21" s="74"/>
    </row>
    <row r="22" spans="1:7">
      <c r="A22" s="91" t="s">
        <v>192</v>
      </c>
      <c r="B22" s="90" t="str">
        <f>'Методика оценки'!K261</f>
        <v>Наличие периметрального ограждения территории ДОО, освещение территории</v>
      </c>
      <c r="C22" s="95" t="s">
        <v>463</v>
      </c>
      <c r="D22" s="74">
        <f>(COUNTIF('Анализ данных (кач.)'!D21:K21,"да")/COUNTA('Анализ данных (кач.)'!D21:K21))*100</f>
        <v>75</v>
      </c>
      <c r="E22" s="74">
        <f>(COUNTIF('Анализ данных (кач.)'!D21:K21,"нет")/COUNTA('Анализ данных (кач.)'!D21:K21))*100</f>
        <v>12.5</v>
      </c>
      <c r="F22" s="74"/>
      <c r="G22" s="74"/>
    </row>
    <row r="23" spans="1:7">
      <c r="A23" s="91" t="s">
        <v>193</v>
      </c>
      <c r="B23" s="90" t="str">
        <f>'Методика оценки'!K264</f>
        <v>Наличие прогулочной площадки</v>
      </c>
      <c r="C23" s="95" t="s">
        <v>464</v>
      </c>
      <c r="D23" s="74">
        <f>(COUNTIF('Анализ данных (кач.)'!D22:K22,"да")/COUNTA('Анализ данных (кач.)'!D22:K22))*100</f>
        <v>87.5</v>
      </c>
      <c r="E23" s="74">
        <f>(COUNTIF('Анализ данных (кач.)'!D22:K22,"нет")/COUNTA('Анализ данных (кач.)'!D22:K22))*100</f>
        <v>0</v>
      </c>
      <c r="F23" s="74"/>
      <c r="G23" s="74"/>
    </row>
    <row r="24" spans="1:7">
      <c r="A24" s="91" t="s">
        <v>195</v>
      </c>
      <c r="B24" s="90" t="str">
        <f>'Методика оценки'!K274</f>
        <v>Наличие оборудованного физкультурного зала</v>
      </c>
      <c r="C24" s="95" t="s">
        <v>467</v>
      </c>
      <c r="D24" s="74">
        <f>(COUNTIF('Анализ данных (кач.)'!D23:K23,"да")/COUNTA('Анализ данных (кач.)'!D23:K23))*100</f>
        <v>0</v>
      </c>
      <c r="E24" s="74">
        <f>(COUNTIF('Анализ данных (кач.)'!D23:K23,"нет")/COUNTA('Анализ данных (кач.)'!D23:K23))*100</f>
        <v>100</v>
      </c>
      <c r="F24" s="74"/>
      <c r="G24" s="74"/>
    </row>
    <row r="25" spans="1:7">
      <c r="A25" s="91" t="s">
        <v>196</v>
      </c>
      <c r="B25" s="90" t="str">
        <f>'Методика оценки'!K277</f>
        <v>Наличие оборудованного музыкального зала</v>
      </c>
      <c r="C25" s="95" t="s">
        <v>468</v>
      </c>
      <c r="D25" s="74">
        <f>(COUNTIF('Анализ данных (кач.)'!D24:K24,"да")/COUNTA('Анализ данных (кач.)'!D24:K24))*100</f>
        <v>0</v>
      </c>
      <c r="E25" s="74">
        <f>(COUNTIF('Анализ данных (кач.)'!D24:K24,"нет")/COUNTA('Анализ данных (кач.)'!D24:K24))*100</f>
        <v>100</v>
      </c>
      <c r="F25" s="74"/>
      <c r="G25" s="74"/>
    </row>
    <row r="26" spans="1:7">
      <c r="A26" s="91" t="s">
        <v>197</v>
      </c>
      <c r="B26" s="90" t="str">
        <f>'Методика оценки'!K280</f>
        <v>Наличие оборудованного крытого бассейна</v>
      </c>
      <c r="C26" s="95" t="s">
        <v>469</v>
      </c>
      <c r="D26" s="74">
        <f>(COUNTIF('Анализ данных (кач.)'!D25:K25,"да")/COUNTA('Анализ данных (кач.)'!D25:K25))*100</f>
        <v>0</v>
      </c>
      <c r="E26" s="74">
        <f>(COUNTIF('Анализ данных (кач.)'!D25:K25,"нет")/COUNTA('Анализ данных (кач.)'!D25:K25))*100</f>
        <v>100</v>
      </c>
      <c r="F26" s="74"/>
      <c r="G26" s="74"/>
    </row>
    <row r="27" spans="1:7">
      <c r="A27" s="91" t="s">
        <v>199</v>
      </c>
      <c r="B27" s="90" t="str">
        <f>'Методика оценки'!K288</f>
        <v>Наличие оборудованного медицинского кабинета</v>
      </c>
      <c r="C27" s="95" t="s">
        <v>471</v>
      </c>
      <c r="D27" s="74">
        <f>(COUNTIF('Анализ данных (кач.)'!D26:K26,"да")/COUNTA('Анализ данных (кач.)'!D26:K26))*100</f>
        <v>87.5</v>
      </c>
      <c r="E27" s="74">
        <f>(COUNTIF('Анализ данных (кач.)'!D26:K26,"нет")/COUNTA('Анализ данных (кач.)'!D26:K26))*100</f>
        <v>12.5</v>
      </c>
      <c r="F27" s="74"/>
      <c r="G27" s="74"/>
    </row>
    <row r="28" spans="1:7">
      <c r="A28" s="91" t="s">
        <v>200</v>
      </c>
      <c r="B28" s="90" t="str">
        <f>'Методика оценки'!K291</f>
        <v>Наличие оборудованного процедурного кабинета</v>
      </c>
      <c r="C28" s="95" t="s">
        <v>472</v>
      </c>
      <c r="D28" s="74">
        <f>(COUNTIF('Анализ данных (кач.)'!D27:K27,"да")/COUNTA('Анализ данных (кач.)'!D27:K27))*100</f>
        <v>12.5</v>
      </c>
      <c r="E28" s="74">
        <f>(COUNTIF('Анализ данных (кач.)'!D27:K27,"нет")/COUNTA('Анализ данных (кач.)'!D27:K27))*100</f>
        <v>87.5</v>
      </c>
      <c r="F28" s="74"/>
      <c r="G28" s="74"/>
    </row>
    <row r="29" spans="1:7">
      <c r="A29" s="91" t="s">
        <v>201</v>
      </c>
      <c r="B29" s="90" t="str">
        <f>'Методика оценки'!K294</f>
        <v>Наличие оборудованного изолятора</v>
      </c>
      <c r="C29" s="95" t="s">
        <v>473</v>
      </c>
      <c r="D29" s="74">
        <f>(COUNTIF('Анализ данных (кач.)'!D28:K28,"да")/COUNTA('Анализ данных (кач.)'!D28:K28))*100</f>
        <v>12.5</v>
      </c>
      <c r="E29" s="74">
        <f>(COUNTIF('Анализ данных (кач.)'!D28:K28,"нет")/COUNTA('Анализ данных (кач.)'!D28:K28))*100</f>
        <v>87.5</v>
      </c>
      <c r="F29" s="74"/>
      <c r="G29" s="74"/>
    </row>
    <row r="30" spans="1:7">
      <c r="A30" s="91" t="s">
        <v>202</v>
      </c>
      <c r="B30" s="90" t="str">
        <f>'Методика оценки'!K297</f>
        <v>Наличие специального оборудованного кабинета педагога-психолога</v>
      </c>
      <c r="C30" s="95" t="s">
        <v>474</v>
      </c>
      <c r="D30" s="74">
        <f>(COUNTIF('Анализ данных (кач.)'!D29:K29,"да")/COUNTA('Анализ данных (кач.)'!D29:K29))*100</f>
        <v>0</v>
      </c>
      <c r="E30" s="74">
        <f>(COUNTIF('Анализ данных (кач.)'!D29:K29,"нет")/COUNTA('Анализ данных (кач.)'!D29:K29))*100</f>
        <v>100</v>
      </c>
      <c r="F30" s="74"/>
      <c r="G30" s="74"/>
    </row>
    <row r="31" spans="1:7">
      <c r="A31" s="91" t="s">
        <v>203</v>
      </c>
      <c r="B31" s="90" t="str">
        <f>'Методика оценки'!K300</f>
        <v>Наличие специального оборудованного кабинета учителя-логопеда</v>
      </c>
      <c r="C31" s="95" t="s">
        <v>475</v>
      </c>
      <c r="D31" s="74">
        <f>(COUNTIF('Анализ данных (кач.)'!D30:K30,"да")/COUNTA('Анализ данных (кач.)'!D30:K30))*100</f>
        <v>0</v>
      </c>
      <c r="E31" s="74">
        <f>(COUNTIF('Анализ данных (кач.)'!D30:K30,"нет")/COUNTA('Анализ данных (кач.)'!D30:K30))*100</f>
        <v>100</v>
      </c>
      <c r="F31" s="74"/>
      <c r="G31" s="74"/>
    </row>
    <row r="32" spans="1:7">
      <c r="A32" s="91" t="s">
        <v>213</v>
      </c>
      <c r="B32" s="90" t="str">
        <f>'Методика оценки'!K342</f>
        <v>Ссылка на официальный сайт ДОО</v>
      </c>
      <c r="C32" s="95" t="s">
        <v>485</v>
      </c>
      <c r="D32" s="74">
        <f>(COUNTIF('Анализ данных (кач.)'!D31:K31,"да")/COUNTA('Анализ данных (кач.)'!D31:K31))*100</f>
        <v>87.5</v>
      </c>
      <c r="E32" s="74">
        <f>(COUNTIF('Анализ данных (кач.)'!D31:K31,"нет")/COUNTA('Анализ данных (кач.)'!D31:K31))*100</f>
        <v>0</v>
      </c>
      <c r="F32" s="74"/>
      <c r="G32" s="74"/>
    </row>
    <row r="33" spans="1:7">
      <c r="A33" s="91"/>
      <c r="B33" s="92" t="str">
        <f>'Методика оценки'!K346</f>
        <v>о дате создания ДОО</v>
      </c>
      <c r="C33" s="96" t="str">
        <f>'Методика оценки'!J346</f>
        <v>ИД85.1</v>
      </c>
      <c r="D33" s="99">
        <f>(COUNTIF('Анализ данных (кач.)'!D32:K32,"да")/COUNTA('Анализ данных (кач.)'!D32:K32))*100</f>
        <v>75</v>
      </c>
      <c r="E33" s="99">
        <f>(COUNTIF('Анализ данных (кач.)'!D32:K32,"нет")/COUNTA('Анализ данных (кач.)'!D32:K32))*100</f>
        <v>0</v>
      </c>
      <c r="F33" s="99"/>
      <c r="G33" s="99"/>
    </row>
    <row r="34" spans="1:7">
      <c r="A34" s="91"/>
      <c r="B34" s="92" t="str">
        <f>'Методика оценки'!K349</f>
        <v>об учредителях ДОО</v>
      </c>
      <c r="C34" s="96" t="str">
        <f>'Методика оценки'!J349</f>
        <v>ИД85.2</v>
      </c>
      <c r="D34" s="99">
        <f>(COUNTIF('Анализ данных (кач.)'!D33:K33,"да")/COUNTA('Анализ данных (кач.)'!D33:K33))*100</f>
        <v>87.5</v>
      </c>
      <c r="E34" s="99">
        <f>(COUNTIF('Анализ данных (кач.)'!D33:K33,"нет")/COUNTA('Анализ данных (кач.)'!D33:K33))*100</f>
        <v>0</v>
      </c>
      <c r="F34" s="99"/>
      <c r="G34" s="99"/>
    </row>
    <row r="35" spans="1:7">
      <c r="A35" s="91"/>
      <c r="B35" s="92" t="str">
        <f>'Методика оценки'!K352</f>
        <v>о месте нахождения ДОО</v>
      </c>
      <c r="C35" s="96" t="str">
        <f>'Методика оценки'!J352</f>
        <v>ИД85.3</v>
      </c>
      <c r="D35" s="99">
        <f>(COUNTIF('Анализ данных (кач.)'!D34:K34,"да")/COUNTA('Анализ данных (кач.)'!D34:K34))*100</f>
        <v>87.5</v>
      </c>
      <c r="E35" s="99">
        <f>(COUNTIF('Анализ данных (кач.)'!D34:K34,"нет")/COUNTA('Анализ данных (кач.)'!D34:K34))*100</f>
        <v>0</v>
      </c>
      <c r="F35" s="99"/>
      <c r="G35" s="99"/>
    </row>
    <row r="36" spans="1:7">
      <c r="A36" s="91"/>
      <c r="B36" s="92" t="str">
        <f>'Методика оценки'!K355</f>
        <v>о графике работы ДОО</v>
      </c>
      <c r="C36" s="96" t="str">
        <f>'Методика оценки'!J355</f>
        <v>ИД85.4</v>
      </c>
      <c r="D36" s="99">
        <f>(COUNTIF('Анализ данных (кач.)'!D35:K35,"да")/COUNTA('Анализ данных (кач.)'!D35:K35))*100</f>
        <v>87.5</v>
      </c>
      <c r="E36" s="99">
        <f>(COUNTIF('Анализ данных (кач.)'!D35:K35,"нет")/COUNTA('Анализ данных (кач.)'!D35:K35))*100</f>
        <v>0</v>
      </c>
      <c r="F36" s="99"/>
      <c r="G36" s="99"/>
    </row>
    <row r="37" spans="1:7">
      <c r="A37" s="91"/>
      <c r="B37" s="92" t="str">
        <f>'Методика оценки'!K358</f>
        <v>контактной информации ДОО (телефона, электронной почты)</v>
      </c>
      <c r="C37" s="96" t="str">
        <f>'Методика оценки'!J358</f>
        <v>ИД85.5</v>
      </c>
      <c r="D37" s="99">
        <f>(COUNTIF('Анализ данных (кач.)'!D36:K36,"да")/COUNTA('Анализ данных (кач.)'!D36:K36))*100</f>
        <v>87.5</v>
      </c>
      <c r="E37" s="99">
        <f>(COUNTIF('Анализ данных (кач.)'!D36:K36,"нет")/COUNTA('Анализ данных (кач.)'!D36:K36))*100</f>
        <v>0</v>
      </c>
      <c r="F37" s="99"/>
      <c r="G37" s="99"/>
    </row>
    <row r="38" spans="1:7" ht="30">
      <c r="A38" s="91" t="s">
        <v>215</v>
      </c>
      <c r="B38" s="90" t="str">
        <f>'Методика оценки'!K361</f>
        <v>Ссылка на страницу официального сайта ДОО, содержащую сведения о педагогических работниках ДОО</v>
      </c>
      <c r="C38" s="95" t="s">
        <v>487</v>
      </c>
      <c r="D38" s="74">
        <f>(COUNTIF('Анализ данных (кач.)'!D37:K37,"да")/COUNTA('Анализ данных (кач.)'!D37:K37))*100</f>
        <v>62.5</v>
      </c>
      <c r="E38" s="74">
        <f>(COUNTIF('Анализ данных (кач.)'!D37:K37,"нет")/COUNTA('Анализ данных (кач.)'!D37:K37))*100</f>
        <v>25</v>
      </c>
      <c r="F38" s="74"/>
      <c r="G38" s="74"/>
    </row>
    <row r="39" spans="1:7">
      <c r="A39" s="91"/>
      <c r="B39" s="92" t="str">
        <f>'Методика оценки'!K365</f>
        <v>об органах управления</v>
      </c>
      <c r="C39" s="96" t="str">
        <f>'Методика оценки'!J365</f>
        <v>ИД87.1</v>
      </c>
      <c r="D39" s="99">
        <f>(COUNTIF('Анализ данных (кач.)'!D38:K38,"да")/COUNTA('Анализ данных (кач.)'!D38:K38))*100</f>
        <v>50</v>
      </c>
      <c r="E39" s="99">
        <f>(COUNTIF('Анализ данных (кач.)'!D38:K38,"нет")/COUNTA('Анализ данных (кач.)'!D38:K38))*100</f>
        <v>37.5</v>
      </c>
      <c r="F39" s="99"/>
      <c r="G39" s="99"/>
    </row>
    <row r="40" spans="1:7">
      <c r="A40" s="91"/>
      <c r="B40" s="92" t="str">
        <f>'Методика оценки'!K368</f>
        <v>о руководителях органов управления</v>
      </c>
      <c r="C40" s="96" t="str">
        <f>'Методика оценки'!J368</f>
        <v>ИД87.2</v>
      </c>
      <c r="D40" s="99">
        <f>(COUNTIF('Анализ данных (кач.)'!D39:K39,"да")/COUNTA('Анализ данных (кач.)'!D39:K39))*100</f>
        <v>50</v>
      </c>
      <c r="E40" s="99">
        <f>(COUNTIF('Анализ данных (кач.)'!D39:K39,"нет")/COUNTA('Анализ данных (кач.)'!D39:K39))*100</f>
        <v>37.5</v>
      </c>
      <c r="F40" s="99"/>
      <c r="G40" s="99"/>
    </row>
    <row r="41" spans="1:7" ht="30">
      <c r="A41" s="91" t="s">
        <v>217</v>
      </c>
      <c r="B41" s="90" t="str">
        <f>'Методика оценки'!K371</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41" s="95" t="s">
        <v>489</v>
      </c>
      <c r="D41" s="74">
        <f>(COUNTIF('Анализ данных (кач.)'!D40:K40,"да")/COUNTA('Анализ данных (кач.)'!D40:K40))*100</f>
        <v>0</v>
      </c>
      <c r="E41" s="74">
        <f>(COUNTIF('Анализ данных (кач.)'!D40:K40,"нет")/COUNTA('Анализ данных (кач.)'!D40:K40))*100</f>
        <v>87.5</v>
      </c>
      <c r="F41" s="74"/>
      <c r="G41" s="74"/>
    </row>
    <row r="42" spans="1:7" ht="30">
      <c r="A42" s="91" t="s">
        <v>218</v>
      </c>
      <c r="B42" s="90" t="str">
        <f>'Методика оценки'!K374</f>
        <v>Ссылка на страницу официального сайта ДОО, содержащую информацию о материально-технического обеспечении образовательной деятельности в ДОО.</v>
      </c>
      <c r="C42" s="95" t="s">
        <v>490</v>
      </c>
      <c r="D42" s="74">
        <f>(COUNTIF('Анализ данных (кач.)'!D41:K41,"да")/COUNTA('Анализ данных (кач.)'!D41:K41))*100</f>
        <v>0</v>
      </c>
      <c r="E42" s="74">
        <f>(COUNTIF('Анализ данных (кач.)'!D41:K41,"нет")/COUNTA('Анализ данных (кач.)'!D41:K41))*100</f>
        <v>100</v>
      </c>
      <c r="F42" s="74"/>
      <c r="G42" s="74"/>
    </row>
    <row r="43" spans="1:7">
      <c r="A43" s="91"/>
      <c r="B43" s="92" t="str">
        <f>'Методика оценки'!K378</f>
        <v>образовательную программу ДОО</v>
      </c>
      <c r="C43" s="96" t="str">
        <f>'Методика оценки'!J378</f>
        <v>ИД90.1</v>
      </c>
      <c r="D43" s="99">
        <f>(COUNTIF('Анализ данных (кач.)'!D42:K42,"да")/COUNTA('Анализ данных (кач.)'!D42:K42))*100</f>
        <v>25</v>
      </c>
      <c r="E43" s="99">
        <f>(COUNTIF('Анализ данных (кач.)'!D42:K42,"нет")/COUNTA('Анализ данных (кач.)'!D42:K42))*100</f>
        <v>75</v>
      </c>
      <c r="F43" s="99"/>
      <c r="G43" s="99"/>
    </row>
    <row r="44" spans="1:7">
      <c r="A44" s="91"/>
      <c r="B44" s="92" t="str">
        <f>'Методика оценки'!K381</f>
        <v>календарный учебный график ДОО</v>
      </c>
      <c r="C44" s="96" t="str">
        <f>'Методика оценки'!J381</f>
        <v>ИД90.2</v>
      </c>
      <c r="D44" s="99">
        <f>(COUNTIF('Анализ данных (кач.)'!D43:K43,"да")/COUNTA('Анализ данных (кач.)'!D43:K43))*100</f>
        <v>62.5</v>
      </c>
      <c r="E44" s="99">
        <f>(COUNTIF('Анализ данных (кач.)'!D43:K43,"нет")/COUNTA('Анализ данных (кач.)'!D43:K43))*100</f>
        <v>37.5</v>
      </c>
      <c r="F44" s="99"/>
      <c r="G44" s="99"/>
    </row>
    <row r="45" spans="1:7">
      <c r="A45" s="91"/>
      <c r="B45" s="92" t="str">
        <f>'Методика оценки'!K384</f>
        <v>методические материалы ДОО</v>
      </c>
      <c r="C45" s="96" t="str">
        <f>'Методика оценки'!J384</f>
        <v>ИД90.3</v>
      </c>
      <c r="D45" s="99">
        <f>(COUNTIF('Анализ данных (кач.)'!D44:K44,"да")/COUNTA('Анализ данных (кач.)'!D44:K44))*100</f>
        <v>37.5</v>
      </c>
      <c r="E45" s="99">
        <f>(COUNTIF('Анализ данных (кач.)'!D44:K44,"нет")/COUNTA('Анализ данных (кач.)'!D44:K44))*100</f>
        <v>62.5</v>
      </c>
      <c r="F45" s="99"/>
      <c r="G45" s="99"/>
    </row>
    <row r="46" spans="1:7" ht="30">
      <c r="A46" s="91" t="s">
        <v>220</v>
      </c>
      <c r="B46" s="90" t="str">
        <f>'Методика оценки'!K387</f>
        <v>Ссылка на страницу официального сайта ДОО, содержащую информацию о предписаниях надзорных органов, отчетов об исполнении таких предписаний.</v>
      </c>
      <c r="C46" s="95" t="s">
        <v>492</v>
      </c>
      <c r="D46" s="74">
        <f>(COUNTIF('Анализ данных (кач.)'!D45:K45,"да")/COUNTA('Анализ данных (кач.)'!D45:K45))*100</f>
        <v>0</v>
      </c>
      <c r="E46" s="74">
        <f>(COUNTIF('Анализ данных (кач.)'!D45:K45,"нет")/COUNTA('Анализ данных (кач.)'!D45:K45))*100</f>
        <v>100</v>
      </c>
      <c r="F46" s="74"/>
      <c r="G46" s="74"/>
    </row>
    <row r="47" spans="1:7" ht="30">
      <c r="A47" s="91" t="s">
        <v>221</v>
      </c>
      <c r="B47" s="90" t="str">
        <f>'Методика оценки'!K390</f>
        <v>Ссылка на страницу официального сайта ДОО, содержащую электронную форму обратной связи (для отправки жалоб, предложений и пр.)</v>
      </c>
      <c r="C47" s="95" t="s">
        <v>493</v>
      </c>
      <c r="D47" s="74">
        <f>(COUNTIF('Анализ данных (кач.)'!D46:K46,"да")/COUNTA('Анализ данных (кач.)'!D46:K46))*100</f>
        <v>75</v>
      </c>
      <c r="E47" s="74">
        <f>(COUNTIF('Анализ данных (кач.)'!D46:K46,"нет")/COUNTA('Анализ данных (кач.)'!D46:K46))*100</f>
        <v>12.5</v>
      </c>
      <c r="F47" s="74"/>
      <c r="G47" s="74"/>
    </row>
    <row r="48" spans="1:7" ht="30">
      <c r="A48" s="91" t="s">
        <v>222</v>
      </c>
      <c r="B48" s="90" t="str">
        <f>'Методика оценки'!K393</f>
        <v>Ссылка на страницу официального сайта ДОО, содержащую ежегодный публичный доклад ДОО</v>
      </c>
      <c r="C48" s="95" t="s">
        <v>494</v>
      </c>
      <c r="D48" s="74">
        <f>(COUNTIF('Анализ данных (кач.)'!D47:K47,"да")/COUNTA('Анализ данных (кач.)'!D47:K47))*100</f>
        <v>25</v>
      </c>
      <c r="E48" s="74">
        <f>(COUNTIF('Анализ данных (кач.)'!D47:K47,"нет")/COUNTA('Анализ данных (кач.)'!D47:K47))*100</f>
        <v>75</v>
      </c>
      <c r="F48" s="74"/>
      <c r="G48" s="74"/>
    </row>
    <row r="49" spans="1:7">
      <c r="A49" s="91" t="s">
        <v>224</v>
      </c>
      <c r="B49" s="90" t="str">
        <f>'Методика оценки'!K406</f>
        <v>Наличие локальных актов ДОО по государственно-общественному  управлению</v>
      </c>
      <c r="C49" s="95" t="s">
        <v>496</v>
      </c>
      <c r="D49" s="74">
        <f>(COUNTIF('Анализ данных (кач.)'!D48:K48,"да")/COUNTA('Анализ данных (кач.)'!D48:K48))*100</f>
        <v>62.5</v>
      </c>
      <c r="E49" s="74">
        <f>(COUNTIF('Анализ данных (кач.)'!D48:K48,"нет")/COUNTA('Анализ данных (кач.)'!D48:K48))*100</f>
        <v>12.5</v>
      </c>
      <c r="F49" s="74"/>
      <c r="G49" s="74"/>
    </row>
    <row r="50" spans="1:7" ht="30">
      <c r="A50" s="91" t="s">
        <v>225</v>
      </c>
      <c r="B50" s="90" t="str">
        <f>'Методика оценки'!K409</f>
        <v>Наличие подписанного руководителем ДОО и заверенного печатью отчета самообследования ДОО</v>
      </c>
      <c r="C50" s="95" t="s">
        <v>497</v>
      </c>
      <c r="D50" s="74">
        <f>(COUNTIF('Анализ данных (кач.)'!D49:K49,"да")/COUNTA('Анализ данных (кач.)'!D49:K49))*100</f>
        <v>25</v>
      </c>
      <c r="E50" s="74">
        <f>(COUNTIF('Анализ данных (кач.)'!D49:K49,"нет")/COUNTA('Анализ данных (кач.)'!D49:K49))*100</f>
        <v>75</v>
      </c>
      <c r="F50" s="74"/>
      <c r="G50" s="74"/>
    </row>
    <row r="51" spans="1:7">
      <c r="A51" s="91" t="s">
        <v>226</v>
      </c>
      <c r="B51" s="90" t="str">
        <f>'Методика оценки'!K412</f>
        <v>Наличие долгосрочной программы развития ДОО (от 3 до 5 лет)</v>
      </c>
      <c r="C51" s="95" t="s">
        <v>498</v>
      </c>
      <c r="D51" s="74">
        <f>(COUNTIF('Анализ данных (кач.)'!D50:K50,"да")/COUNTA('Анализ данных (кач.)'!D50:K50))*100</f>
        <v>37.5</v>
      </c>
      <c r="E51" s="74">
        <f>(COUNTIF('Анализ данных (кач.)'!D50:K50,"нет")/COUNTA('Анализ данных (кач.)'!D50:K50))*100</f>
        <v>50</v>
      </c>
      <c r="F51" s="74"/>
      <c r="G51" s="74"/>
    </row>
    <row r="52" spans="1:7" s="140" customFormat="1">
      <c r="A52" s="136"/>
      <c r="B52" s="137"/>
      <c r="C52" s="138"/>
      <c r="D52" s="139" t="s">
        <v>743</v>
      </c>
      <c r="E52" s="139" t="s">
        <v>744</v>
      </c>
      <c r="F52" s="139" t="s">
        <v>745</v>
      </c>
      <c r="G52" s="139" t="s">
        <v>742</v>
      </c>
    </row>
    <row r="53" spans="1:7" ht="30">
      <c r="A53" s="91" t="s">
        <v>227</v>
      </c>
      <c r="B53" s="90" t="str">
        <f>'Методика оценки'!K415</f>
        <v>Является ли ДОО экспериментальной площадкой федерального, регионального или муниципального уровня</v>
      </c>
      <c r="C53" s="95" t="s">
        <v>499</v>
      </c>
      <c r="D53" s="74">
        <f>(COUNTIF('Анализ данных (кач.)'!D52:K52,"федерального")/COUNTA('Анализ данных (кач.)'!D52:K52))*100</f>
        <v>0</v>
      </c>
      <c r="E53" s="74">
        <f>(COUNTIF('Анализ данных (кач.)'!D52:K52,"регионального")/COUNTA('Анализ данных (кач.)'!D52:K52))*100</f>
        <v>0</v>
      </c>
      <c r="F53" s="74">
        <f>(COUNTIF('Анализ данных (кач.)'!D52:K52,"муниципального")/COUNTA('Анализ данных (кач.)'!D52:K52))*100</f>
        <v>0</v>
      </c>
      <c r="G53" s="74">
        <f>(COUNTIF('Анализ данных (кач.)'!D52:K52,"нет")/COUNTA('Анализ данных (кач.)'!D52:K52))*100</f>
        <v>87.5</v>
      </c>
    </row>
    <row r="54" spans="1:7">
      <c r="A54" s="91" t="s">
        <v>228</v>
      </c>
      <c r="B54" s="90" t="str">
        <f>'Методика оценки'!K420</f>
        <v>Участие ДОО в конкурсах  федерального, регионального и муниципального уровня</v>
      </c>
      <c r="C54" s="95" t="s">
        <v>500</v>
      </c>
      <c r="D54" s="74">
        <f>(COUNTIF('Анализ данных (кач.)'!D53:K53,"федерального")/COUNTA('Анализ данных (кач.)'!D53:K53))*100</f>
        <v>0</v>
      </c>
      <c r="E54" s="74">
        <f>(COUNTIF('Анализ данных (кач.)'!D53:K53,"регионального")/COUNTA('Анализ данных (кач.)'!D53:K53))*100</f>
        <v>37.5</v>
      </c>
      <c r="F54" s="74">
        <f>(COUNTIF('Анализ данных (кач.)'!D53:K53,"муниципального")/COUNTA('Анализ данных (кач.)'!D53:K53))*100</f>
        <v>25</v>
      </c>
      <c r="G54" s="74">
        <f>(COUNTIF('Анализ данных (кач.)'!D53:K53,"нет")/COUNTA('Анализ данных (кач.)'!D53:K53))*100</f>
        <v>0</v>
      </c>
    </row>
    <row r="55" spans="1:7" ht="30">
      <c r="A55" s="91" t="s">
        <v>229</v>
      </c>
      <c r="B55" s="90" t="str">
        <f>'Методика оценки'!K425</f>
        <v>Наличие у ДОО призового места или гранта федерального, регионального или муниципального уровня</v>
      </c>
      <c r="C55" s="95" t="s">
        <v>501</v>
      </c>
      <c r="D55" s="74">
        <f>(COUNTIF('Анализ данных (кач.)'!D54:K54,"федерального")/COUNTA('Анализ данных (кач.)'!D54:K54))*100</f>
        <v>0</v>
      </c>
      <c r="E55" s="74">
        <f>(COUNTIF('Анализ данных (кач.)'!D54:K54,"регионального")/COUNTA('Анализ данных (кач.)'!D54:K54))*100</f>
        <v>37.5</v>
      </c>
      <c r="F55" s="74">
        <f>(COUNTIF('Анализ данных (кач.)'!D54:K54,"муниципального")/COUNTA('Анализ данных (кач.)'!D54:K54))*100</f>
        <v>25</v>
      </c>
      <c r="G55" s="74">
        <f>(COUNTIF('Анализ данных (кач.)'!D54:K54,"нет")/COUNTA('Анализ данных (кач.)'!D54:K54))*100</f>
        <v>37.5</v>
      </c>
    </row>
    <row r="56" spans="1:7" ht="30">
      <c r="A56" s="91" t="s">
        <v>49</v>
      </c>
      <c r="B56"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C56" s="95" t="s">
        <v>11</v>
      </c>
      <c r="D56" s="74">
        <f>(COUNTIF('Анализ данных (кач.)'!D55:K55,"федерального")/COUNTA('Анализ данных (кач.)'!D55:K55))*100</f>
        <v>0</v>
      </c>
      <c r="E56" s="74">
        <f>(COUNTIF('Анализ данных (кач.)'!D55:K55,"регионального")/COUNTA('Анализ данных (кач.)'!D55:K55))*100</f>
        <v>0</v>
      </c>
      <c r="F56" s="74">
        <f>(COUNTIF('Анализ данных (кач.)'!D55:K55,"муниципального")/COUNTA('Анализ данных (кач.)'!D55:K55))*100</f>
        <v>25</v>
      </c>
      <c r="G56" s="74">
        <f>(COUNTIF('Анализ данных (кач.)'!D55:K55,"нет")/COUNTA('Анализ данных (кач.)'!D55:K55))*100</f>
        <v>62.5</v>
      </c>
    </row>
    <row r="57" spans="1:7" ht="45">
      <c r="A57" s="91" t="s">
        <v>131</v>
      </c>
      <c r="B57" s="90"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57" s="95" t="s">
        <v>132</v>
      </c>
      <c r="D57" s="74">
        <f>(COUNTIF('Анализ данных (кач.)'!D56:K56,"федерального")/COUNTA('Анализ данных (кач.)'!D56:K56))*100</f>
        <v>0</v>
      </c>
      <c r="E57" s="74">
        <f>(COUNTIF('Анализ данных (кач.)'!D56:K56,"регионального")/COUNTA('Анализ данных (кач.)'!D56:K56))*100</f>
        <v>25</v>
      </c>
      <c r="F57" s="74">
        <f>(COUNTIF('Анализ данных (кач.)'!D56:K56,"муниципального")/COUNTA('Анализ данных (кач.)'!D56:K56))*100</f>
        <v>12.5</v>
      </c>
      <c r="G57" s="74">
        <f>(COUNTIF('Анализ данных (кач.)'!D56:K56,"нет")/COUNTA('Анализ данных (кач.)'!D56:K56))*100</f>
        <v>50</v>
      </c>
    </row>
    <row r="58" spans="1:7" s="140" customFormat="1">
      <c r="A58" s="141"/>
      <c r="B58" s="142"/>
      <c r="C58" s="143"/>
      <c r="D58" s="139" t="s">
        <v>749</v>
      </c>
      <c r="E58" s="139" t="s">
        <v>750</v>
      </c>
      <c r="F58" s="139" t="s">
        <v>751</v>
      </c>
      <c r="G58" s="139" t="s">
        <v>752</v>
      </c>
    </row>
    <row r="59" spans="1:7" ht="30">
      <c r="A59" s="91" t="s">
        <v>204</v>
      </c>
      <c r="B59" s="90" t="str">
        <f>'Методика оценки'!K307</f>
        <v>Оценка обеспеченности ДОО игрушками, указанная в Акте проверки готовности ДОО к 2014-2015 учебному году</v>
      </c>
      <c r="C59" s="95" t="s">
        <v>476</v>
      </c>
      <c r="D59" s="74">
        <f>(COUNTIF('Анализ данных (кач.)'!D58:K58,"неуд.")/COUNTA('Анализ данных (кач.)'!D58:K58))*100</f>
        <v>0</v>
      </c>
      <c r="E59" s="74">
        <f>(COUNTIF('Анализ данных (кач.)'!D58:K58,"удв.")/COUNTA('Анализ данных (кач.)'!D58:K58))*100</f>
        <v>0</v>
      </c>
      <c r="F59" s="74">
        <f>(COUNTIF('Анализ данных (кач.)'!D58:K58,"хорошая")/COUNTA('Анализ данных (кач.)'!D58:K58))*100</f>
        <v>87.5</v>
      </c>
      <c r="G59" s="74">
        <f>(COUNTIF('Анализ данных (кач.)'!D58:K58,"отличная")/COUNTA('Анализ данных (кач.)'!D58:K58))*100</f>
        <v>0</v>
      </c>
    </row>
    <row r="60" spans="1:7" ht="30">
      <c r="A60" s="91" t="s">
        <v>205</v>
      </c>
      <c r="B60" s="90"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C60" s="95" t="s">
        <v>477</v>
      </c>
      <c r="D60" s="74">
        <f>(COUNTIF('Анализ данных (кач.)'!D59:K59,"неуд.")/COUNTA('Анализ данных (кач.)'!D59:K59))*100</f>
        <v>0</v>
      </c>
      <c r="E60" s="74">
        <f>(COUNTIF('Анализ данных (кач.)'!D59:K59,"удв.")/COUNTA('Анализ данных (кач.)'!D59:K59))*100</f>
        <v>0</v>
      </c>
      <c r="F60" s="74">
        <f>(COUNTIF('Анализ данных (кач.)'!D59:K59,"хорошая")/COUNTA('Анализ данных (кач.)'!D59:K59))*100</f>
        <v>87.5</v>
      </c>
      <c r="G60" s="74">
        <f>(COUNTIF('Анализ данных (кач.)'!D59:K59,"отличная")/COUNTA('Анализ данных (кач.)'!D59:K59))*100</f>
        <v>0</v>
      </c>
    </row>
    <row r="61" spans="1:7" ht="30">
      <c r="A61" s="91" t="s">
        <v>206</v>
      </c>
      <c r="B61" s="90" t="str">
        <f>'Методика оценки'!K317</f>
        <v>Оценка состояние пищеблока, указанная в Акте проверки готовности ДОО к 2014-2015 учебному году</v>
      </c>
      <c r="C61" s="95" t="s">
        <v>478</v>
      </c>
      <c r="D61" s="74">
        <f>(COUNTIF('Анализ данных (кач.)'!D60:K60,"неуд.")/COUNTA('Анализ данных (кач.)'!D60:K60))*100</f>
        <v>0</v>
      </c>
      <c r="E61" s="74">
        <f>(COUNTIF('Анализ данных (кач.)'!D60:K60,"удв.")/COUNTA('Анализ данных (кач.)'!D60:K60))*100</f>
        <v>62.5</v>
      </c>
      <c r="F61" s="74">
        <f>(COUNTIF('Анализ данных (кач.)'!D60:K60,"хорошая")/COUNTA('Анализ данных (кач.)'!D60:K60))*100</f>
        <v>37.5</v>
      </c>
      <c r="G61" s="74">
        <f>(COUNTIF('Анализ данных (кач.)'!D60:K60,"отличная")/COUNTA('Анализ данных (кач.)'!D60:K60))*100</f>
        <v>0</v>
      </c>
    </row>
    <row r="62" spans="1:7" s="140" customFormat="1">
      <c r="A62" s="141"/>
      <c r="B62" s="142"/>
      <c r="C62" s="143"/>
      <c r="D62" s="139" t="s">
        <v>746</v>
      </c>
      <c r="E62" s="139" t="s">
        <v>747</v>
      </c>
      <c r="F62" s="139" t="s">
        <v>748</v>
      </c>
      <c r="G62" s="144"/>
    </row>
    <row r="63" spans="1:7">
      <c r="A63" s="91" t="s">
        <v>184</v>
      </c>
      <c r="B63" s="90" t="str">
        <f>'Методика оценки'!K235</f>
        <v>Тип здания, в котором располагается ДОО</v>
      </c>
      <c r="C63" s="95" t="s">
        <v>455</v>
      </c>
      <c r="D63" s="74">
        <f>(COUNTIF('Анализ данных (кач.)'!D62:K62,"типовое")/COUNTA('Анализ данных (кач.)'!D62:K62))*100</f>
        <v>12.5</v>
      </c>
      <c r="E63" s="74">
        <f>(COUNTIF('Анализ данных (кач.)'!D62:K62,"арендованное")/COUNTA('Анализ данных (кач.)'!D62:K62))*100</f>
        <v>75</v>
      </c>
      <c r="F63" s="74">
        <f>(COUNTIF('Анализ данных (кач.)'!D62:K62,"приспособленное")/COUNTA('Анализ данных (кач.)'!D62:K62))*100</f>
        <v>12.5</v>
      </c>
      <c r="G63" s="74"/>
    </row>
  </sheetData>
  <autoFilter ref="A4:G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5" tint="-0.249977111117893"/>
    <outlinePr summaryBelow="0" summaryRight="0"/>
  </sheetPr>
  <dimension ref="A1:M454"/>
  <sheetViews>
    <sheetView zoomScale="60" zoomScaleNormal="60" workbookViewId="0">
      <selection activeCell="K109" sqref="K109"/>
    </sheetView>
  </sheetViews>
  <sheetFormatPr defaultColWidth="9.140625" defaultRowHeight="15" outlineLevelRow="1" outlineLevelCol="1"/>
  <cols>
    <col min="1" max="1" width="10.7109375" style="28" customWidth="1"/>
    <col min="2" max="2" width="35.7109375" style="28" customWidth="1"/>
    <col min="3" max="3" width="35.7109375" style="29" customWidth="1"/>
    <col min="4" max="4" width="10.7109375" style="67" customWidth="1"/>
    <col min="5" max="5" width="10.7109375" style="29" customWidth="1"/>
    <col min="6" max="6" width="28.28515625" style="29" customWidth="1"/>
    <col min="7" max="7" width="5.140625" style="40" customWidth="1"/>
    <col min="8" max="8" width="18.7109375" style="40" customWidth="1"/>
    <col min="9" max="9" width="13.140625" style="40" customWidth="1"/>
    <col min="10" max="10" width="10.7109375" style="40" customWidth="1"/>
    <col min="11" max="11" width="35.7109375" style="29" customWidth="1" collapsed="1"/>
    <col min="12" max="12" width="30.42578125" style="29" hidden="1" customWidth="1" outlineLevel="1"/>
    <col min="13" max="13" width="21.140625" style="29" customWidth="1"/>
    <col min="14" max="16384" width="9.140625" style="29"/>
  </cols>
  <sheetData>
    <row r="1" spans="1:13" ht="20.25">
      <c r="A1" s="189" t="s">
        <v>22</v>
      </c>
      <c r="B1" s="189"/>
      <c r="C1" s="189"/>
      <c r="D1" s="189"/>
      <c r="E1" s="189"/>
      <c r="F1" s="189"/>
      <c r="G1" s="189"/>
      <c r="H1" s="189"/>
      <c r="I1" s="189"/>
      <c r="J1" s="189"/>
      <c r="K1" s="189"/>
      <c r="L1" s="189"/>
    </row>
    <row r="3" spans="1:13">
      <c r="A3" s="25" t="s">
        <v>20</v>
      </c>
      <c r="B3" s="25"/>
      <c r="C3" s="26" t="s">
        <v>1</v>
      </c>
      <c r="D3" s="68" t="s">
        <v>53</v>
      </c>
      <c r="E3" s="36" t="s">
        <v>50</v>
      </c>
      <c r="F3" s="30" t="s">
        <v>51</v>
      </c>
      <c r="G3" s="41"/>
      <c r="H3" s="186" t="s">
        <v>52</v>
      </c>
      <c r="I3" s="187"/>
      <c r="J3" s="188"/>
      <c r="K3" s="31" t="s">
        <v>55</v>
      </c>
      <c r="L3" s="26" t="s">
        <v>2</v>
      </c>
    </row>
    <row r="4" spans="1:13">
      <c r="A4" s="2"/>
      <c r="B4" s="2"/>
      <c r="C4" s="16"/>
      <c r="D4" s="7"/>
      <c r="E4" s="16"/>
      <c r="F4" s="16"/>
      <c r="G4" s="14"/>
      <c r="H4" s="14"/>
      <c r="I4" s="14"/>
      <c r="J4" s="14"/>
      <c r="K4" s="16"/>
      <c r="L4" s="16"/>
    </row>
    <row r="5" spans="1:13">
      <c r="A5" s="2"/>
      <c r="B5" s="2" t="s">
        <v>19</v>
      </c>
      <c r="C5" s="16"/>
      <c r="D5" s="13">
        <f>D6+D82+D112+D222+D322+D341+D405</f>
        <v>1</v>
      </c>
      <c r="E5" s="6"/>
      <c r="F5" s="3"/>
      <c r="G5" s="3"/>
      <c r="H5" s="14"/>
      <c r="I5" s="14"/>
      <c r="J5" s="14"/>
      <c r="K5" s="16"/>
      <c r="L5" s="16"/>
    </row>
    <row r="6" spans="1:13" ht="42" customHeight="1">
      <c r="A6" s="20" t="s">
        <v>21</v>
      </c>
      <c r="B6" s="22" t="s">
        <v>30</v>
      </c>
      <c r="C6" s="22" t="s">
        <v>3</v>
      </c>
      <c r="D6" s="71">
        <v>0.2</v>
      </c>
      <c r="E6" s="37"/>
      <c r="F6" s="21"/>
      <c r="G6" s="21"/>
      <c r="H6" s="42"/>
      <c r="I6" s="42"/>
      <c r="J6" s="42"/>
      <c r="K6" s="22"/>
      <c r="L6" s="22"/>
    </row>
    <row r="7" spans="1:13" ht="75">
      <c r="A7" s="17" t="s">
        <v>54</v>
      </c>
      <c r="B7" s="17"/>
      <c r="C7" s="18" t="s">
        <v>727</v>
      </c>
      <c r="D7" s="58">
        <v>0.05</v>
      </c>
      <c r="E7" s="18"/>
      <c r="F7" s="18" t="s">
        <v>411</v>
      </c>
      <c r="G7" s="38"/>
      <c r="H7" s="58"/>
      <c r="I7" s="19"/>
      <c r="J7" s="19" t="s">
        <v>11</v>
      </c>
      <c r="K7" s="18" t="s">
        <v>237</v>
      </c>
      <c r="L7" s="18" t="s">
        <v>165</v>
      </c>
      <c r="M7" s="67"/>
    </row>
    <row r="8" spans="1:13">
      <c r="A8" s="2"/>
      <c r="B8" s="24"/>
      <c r="C8" s="16"/>
      <c r="D8" s="13"/>
      <c r="E8" s="16">
        <v>100</v>
      </c>
      <c r="F8" s="16"/>
      <c r="G8" s="14" t="s">
        <v>623</v>
      </c>
      <c r="H8" s="14" t="s">
        <v>358</v>
      </c>
      <c r="I8" s="14"/>
      <c r="J8" s="15"/>
      <c r="K8" s="16"/>
      <c r="L8" s="16"/>
    </row>
    <row r="9" spans="1:13">
      <c r="A9" s="2"/>
      <c r="B9" s="24"/>
      <c r="C9" s="16"/>
      <c r="D9" s="13"/>
      <c r="E9" s="16">
        <v>90</v>
      </c>
      <c r="F9" s="16"/>
      <c r="G9" s="14"/>
      <c r="H9" s="14" t="s">
        <v>359</v>
      </c>
      <c r="I9" s="14"/>
      <c r="J9" s="14"/>
      <c r="K9" s="16"/>
      <c r="L9" s="16"/>
    </row>
    <row r="10" spans="1:13">
      <c r="A10" s="2"/>
      <c r="B10" s="24"/>
      <c r="C10" s="16"/>
      <c r="D10" s="13"/>
      <c r="E10" s="16">
        <v>80</v>
      </c>
      <c r="F10" s="16"/>
      <c r="G10" s="14"/>
      <c r="H10" s="14" t="s">
        <v>360</v>
      </c>
      <c r="I10" s="14"/>
      <c r="J10" s="14"/>
      <c r="K10" s="16"/>
      <c r="L10" s="16"/>
    </row>
    <row r="11" spans="1:13">
      <c r="A11" s="2"/>
      <c r="B11" s="24"/>
      <c r="C11" s="16"/>
      <c r="D11" s="13"/>
      <c r="E11" s="16">
        <v>0</v>
      </c>
      <c r="F11" s="16"/>
      <c r="G11" s="14" t="s">
        <v>176</v>
      </c>
      <c r="H11" s="14" t="s">
        <v>176</v>
      </c>
      <c r="I11" s="14"/>
      <c r="J11" s="14"/>
      <c r="K11" s="16"/>
      <c r="L11" s="16"/>
    </row>
    <row r="12" spans="1:13" ht="60">
      <c r="A12" s="17" t="s">
        <v>58</v>
      </c>
      <c r="B12" s="17"/>
      <c r="C12" s="18" t="s">
        <v>646</v>
      </c>
      <c r="D12" s="58">
        <v>0.1</v>
      </c>
      <c r="E12" s="38"/>
      <c r="F12" s="18" t="s">
        <v>388</v>
      </c>
      <c r="G12" s="19"/>
      <c r="H12" s="19"/>
      <c r="I12" s="19"/>
      <c r="J12" s="19" t="s">
        <v>12</v>
      </c>
      <c r="K12" s="18" t="s">
        <v>240</v>
      </c>
      <c r="L12" s="18" t="s">
        <v>28</v>
      </c>
    </row>
    <row r="13" spans="1:13">
      <c r="A13" s="2"/>
      <c r="B13" s="24"/>
      <c r="C13" s="16"/>
      <c r="D13" s="13"/>
      <c r="E13" s="6">
        <v>0</v>
      </c>
      <c r="F13" s="3"/>
      <c r="G13" s="3"/>
      <c r="H13" s="14" t="s">
        <v>176</v>
      </c>
      <c r="I13" s="14"/>
      <c r="J13" s="14"/>
      <c r="K13" s="16"/>
      <c r="L13" s="16"/>
    </row>
    <row r="14" spans="1:13">
      <c r="A14" s="2"/>
      <c r="B14" s="24"/>
      <c r="C14" s="16"/>
      <c r="D14" s="13"/>
      <c r="E14" s="6">
        <v>100</v>
      </c>
      <c r="F14" s="3"/>
      <c r="G14" s="3"/>
      <c r="H14" s="14" t="s">
        <v>623</v>
      </c>
      <c r="I14" s="14"/>
      <c r="J14" s="14"/>
      <c r="K14" s="16"/>
      <c r="L14" s="16"/>
    </row>
    <row r="15" spans="1:13" ht="45">
      <c r="A15" s="17" t="s">
        <v>387</v>
      </c>
      <c r="B15" s="17"/>
      <c r="C15" s="18" t="s">
        <v>647</v>
      </c>
      <c r="D15" s="58">
        <v>0.05</v>
      </c>
      <c r="E15" s="38"/>
      <c r="F15" s="18" t="s">
        <v>390</v>
      </c>
      <c r="G15" s="19"/>
      <c r="H15" s="19"/>
      <c r="I15" s="19"/>
      <c r="J15" s="19" t="s">
        <v>13</v>
      </c>
      <c r="K15" s="18" t="s">
        <v>335</v>
      </c>
      <c r="L15" s="18" t="s">
        <v>28</v>
      </c>
    </row>
    <row r="16" spans="1:13">
      <c r="A16" s="2"/>
      <c r="B16" s="2"/>
      <c r="C16" s="16"/>
      <c r="D16" s="13"/>
      <c r="E16" s="16">
        <v>0</v>
      </c>
      <c r="F16" s="14" t="s">
        <v>62</v>
      </c>
      <c r="G16" s="14" t="s">
        <v>61</v>
      </c>
      <c r="H16" s="14">
        <v>0</v>
      </c>
      <c r="I16" s="14" t="s">
        <v>57</v>
      </c>
      <c r="J16" s="14">
        <v>1</v>
      </c>
      <c r="K16" s="16" t="s">
        <v>114</v>
      </c>
      <c r="L16" s="16"/>
    </row>
    <row r="17" spans="1:12" ht="30">
      <c r="A17" s="2"/>
      <c r="B17" s="2"/>
      <c r="C17" s="16"/>
      <c r="D17" s="13"/>
      <c r="E17" s="16">
        <v>50</v>
      </c>
      <c r="F17" s="14"/>
      <c r="G17" s="14" t="s">
        <v>61</v>
      </c>
      <c r="H17" s="14">
        <v>2</v>
      </c>
      <c r="I17" s="14" t="s">
        <v>57</v>
      </c>
      <c r="J17" s="14">
        <v>4</v>
      </c>
      <c r="K17" s="16" t="s">
        <v>115</v>
      </c>
      <c r="L17" s="16"/>
    </row>
    <row r="18" spans="1:12">
      <c r="A18" s="2"/>
      <c r="B18" s="2"/>
      <c r="C18" s="16"/>
      <c r="D18" s="13"/>
      <c r="E18" s="16">
        <v>100</v>
      </c>
      <c r="F18" s="14"/>
      <c r="G18" s="14" t="s">
        <v>61</v>
      </c>
      <c r="H18" s="14">
        <v>5</v>
      </c>
      <c r="I18" s="14" t="s">
        <v>57</v>
      </c>
      <c r="J18" s="14">
        <v>6</v>
      </c>
      <c r="K18" s="16" t="s">
        <v>116</v>
      </c>
      <c r="L18" s="16"/>
    </row>
    <row r="19" spans="1:12" ht="30">
      <c r="A19" s="2"/>
      <c r="B19" s="2"/>
      <c r="C19" s="16"/>
      <c r="D19" s="13"/>
      <c r="E19" s="16"/>
      <c r="F19" s="14"/>
      <c r="G19" s="14"/>
      <c r="H19" s="14"/>
      <c r="I19" s="14"/>
      <c r="J19" s="14"/>
      <c r="K19" s="16" t="s">
        <v>117</v>
      </c>
      <c r="L19" s="16"/>
    </row>
    <row r="20" spans="1:12" ht="30">
      <c r="A20" s="2"/>
      <c r="B20" s="2"/>
      <c r="C20" s="16"/>
      <c r="D20" s="13"/>
      <c r="E20" s="16"/>
      <c r="F20" s="14"/>
      <c r="G20" s="14"/>
      <c r="H20" s="14"/>
      <c r="I20" s="14"/>
      <c r="J20" s="14"/>
      <c r="K20" s="16" t="s">
        <v>118</v>
      </c>
      <c r="L20" s="16"/>
    </row>
    <row r="21" spans="1:12">
      <c r="A21" s="2"/>
      <c r="B21" s="2"/>
      <c r="C21" s="16"/>
      <c r="D21" s="13"/>
      <c r="E21" s="16"/>
      <c r="F21" s="14"/>
      <c r="G21" s="14"/>
      <c r="H21" s="14"/>
      <c r="I21" s="14"/>
      <c r="J21" s="14"/>
      <c r="K21" s="16" t="s">
        <v>119</v>
      </c>
      <c r="L21" s="16"/>
    </row>
    <row r="22" spans="1:12" ht="65.25" customHeight="1">
      <c r="A22" s="17" t="s">
        <v>389</v>
      </c>
      <c r="B22" s="17"/>
      <c r="C22" s="33" t="s">
        <v>648</v>
      </c>
      <c r="D22" s="58">
        <v>0.1</v>
      </c>
      <c r="E22" s="38"/>
      <c r="F22" s="18" t="s">
        <v>392</v>
      </c>
      <c r="G22" s="19"/>
      <c r="H22" s="19"/>
      <c r="I22" s="19"/>
      <c r="J22" s="19" t="s">
        <v>15</v>
      </c>
      <c r="K22" s="18" t="s">
        <v>298</v>
      </c>
      <c r="L22" s="18" t="s">
        <v>28</v>
      </c>
    </row>
    <row r="23" spans="1:12" ht="65.25" customHeight="1">
      <c r="A23" s="17"/>
      <c r="B23" s="17"/>
      <c r="C23" s="18"/>
      <c r="D23" s="58"/>
      <c r="E23" s="39"/>
      <c r="F23" s="18"/>
      <c r="G23" s="19"/>
      <c r="H23" s="19"/>
      <c r="I23" s="19"/>
      <c r="J23" s="19" t="s">
        <v>14</v>
      </c>
      <c r="K23" s="18" t="s">
        <v>241</v>
      </c>
      <c r="L23" s="18" t="s">
        <v>29</v>
      </c>
    </row>
    <row r="24" spans="1:12">
      <c r="A24" s="2"/>
      <c r="B24" s="24"/>
      <c r="C24" s="16"/>
      <c r="D24" s="13"/>
      <c r="E24" s="6">
        <v>0</v>
      </c>
      <c r="F24" s="3"/>
      <c r="G24" s="3" t="s">
        <v>56</v>
      </c>
      <c r="H24" s="14">
        <v>0</v>
      </c>
      <c r="I24" s="14" t="s">
        <v>57</v>
      </c>
      <c r="J24" s="14">
        <v>25</v>
      </c>
      <c r="K24" s="16"/>
      <c r="L24" s="16"/>
    </row>
    <row r="25" spans="1:12">
      <c r="A25" s="2"/>
      <c r="B25" s="24"/>
      <c r="C25" s="16"/>
      <c r="D25" s="13"/>
      <c r="E25" s="6">
        <v>50</v>
      </c>
      <c r="F25" s="14"/>
      <c r="G25" s="14" t="s">
        <v>56</v>
      </c>
      <c r="H25" s="14">
        <v>26</v>
      </c>
      <c r="I25" s="14" t="s">
        <v>57</v>
      </c>
      <c r="J25" s="14">
        <v>50</v>
      </c>
      <c r="K25" s="16"/>
      <c r="L25" s="16"/>
    </row>
    <row r="26" spans="1:12" collapsed="1">
      <c r="A26" s="2"/>
      <c r="B26" s="24"/>
      <c r="C26" s="16"/>
      <c r="D26" s="13"/>
      <c r="E26" s="6">
        <v>100</v>
      </c>
      <c r="F26" s="14"/>
      <c r="G26" s="3" t="s">
        <v>56</v>
      </c>
      <c r="H26" s="14">
        <v>51</v>
      </c>
      <c r="I26" s="14" t="s">
        <v>57</v>
      </c>
      <c r="J26" s="14">
        <v>100</v>
      </c>
      <c r="K26" s="16"/>
      <c r="L26" s="16"/>
    </row>
    <row r="27" spans="1:12" ht="60" hidden="1" outlineLevel="1">
      <c r="A27" s="46"/>
      <c r="B27" s="46"/>
      <c r="C27" s="47" t="s">
        <v>238</v>
      </c>
      <c r="D27" s="69"/>
      <c r="E27" s="48"/>
      <c r="F27" s="49" t="s">
        <v>384</v>
      </c>
      <c r="G27" s="50"/>
      <c r="H27" s="50"/>
      <c r="I27" s="50"/>
      <c r="J27" s="51" t="s">
        <v>385</v>
      </c>
      <c r="K27" s="49" t="s">
        <v>238</v>
      </c>
      <c r="L27" s="47" t="s">
        <v>59</v>
      </c>
    </row>
    <row r="28" spans="1:12" hidden="1" outlineLevel="1">
      <c r="A28" s="2"/>
      <c r="B28" s="24"/>
      <c r="C28" s="16"/>
      <c r="D28" s="13"/>
      <c r="E28" s="6">
        <v>0</v>
      </c>
      <c r="F28" s="10"/>
      <c r="G28" s="3" t="s">
        <v>56</v>
      </c>
      <c r="H28" s="11">
        <v>6</v>
      </c>
      <c r="I28" s="14" t="s">
        <v>57</v>
      </c>
      <c r="J28" s="14" t="s">
        <v>3</v>
      </c>
      <c r="K28" s="16"/>
      <c r="L28" s="16"/>
    </row>
    <row r="29" spans="1:12" hidden="1" outlineLevel="1">
      <c r="A29" s="2"/>
      <c r="B29" s="24"/>
      <c r="C29" s="16"/>
      <c r="D29" s="13"/>
      <c r="E29" s="6">
        <v>50</v>
      </c>
      <c r="F29" s="11"/>
      <c r="G29" s="14" t="s">
        <v>56</v>
      </c>
      <c r="H29" s="11">
        <v>2</v>
      </c>
      <c r="I29" s="14" t="s">
        <v>57</v>
      </c>
      <c r="J29" s="14">
        <v>5</v>
      </c>
      <c r="K29" s="16"/>
      <c r="L29" s="16"/>
    </row>
    <row r="30" spans="1:12" hidden="1" outlineLevel="1">
      <c r="A30" s="2"/>
      <c r="B30" s="24"/>
      <c r="C30" s="16"/>
      <c r="D30" s="13"/>
      <c r="E30" s="6">
        <v>100</v>
      </c>
      <c r="F30" s="10"/>
      <c r="G30" s="3" t="s">
        <v>56</v>
      </c>
      <c r="H30" s="11">
        <v>0</v>
      </c>
      <c r="I30" s="14" t="s">
        <v>57</v>
      </c>
      <c r="J30" s="14">
        <v>1</v>
      </c>
      <c r="K30" s="16"/>
      <c r="L30" s="16"/>
    </row>
    <row r="31" spans="1:12" ht="90.75" hidden="1" customHeight="1" outlineLevel="1">
      <c r="A31" s="46"/>
      <c r="B31" s="46"/>
      <c r="C31" s="46" t="s">
        <v>649</v>
      </c>
      <c r="D31" s="69"/>
      <c r="E31" s="48"/>
      <c r="F31" s="49" t="s">
        <v>386</v>
      </c>
      <c r="G31" s="50"/>
      <c r="H31" s="50"/>
      <c r="I31" s="50"/>
      <c r="J31" s="51" t="s">
        <v>385</v>
      </c>
      <c r="K31" s="49" t="s">
        <v>302</v>
      </c>
      <c r="L31" s="47" t="s">
        <v>167</v>
      </c>
    </row>
    <row r="32" spans="1:12" hidden="1" outlineLevel="1">
      <c r="A32" s="2"/>
      <c r="B32" s="2"/>
      <c r="C32" s="16"/>
      <c r="D32" s="13"/>
      <c r="E32" s="6">
        <v>0</v>
      </c>
      <c r="F32" s="3"/>
      <c r="G32" s="3" t="s">
        <v>56</v>
      </c>
      <c r="H32" s="11">
        <v>4</v>
      </c>
      <c r="I32" s="14" t="s">
        <v>57</v>
      </c>
      <c r="J32" s="14" t="s">
        <v>3</v>
      </c>
      <c r="K32" s="16"/>
      <c r="L32" s="16"/>
    </row>
    <row r="33" spans="1:12" hidden="1" outlineLevel="1">
      <c r="A33" s="2"/>
      <c r="B33" s="2"/>
      <c r="C33" s="16"/>
      <c r="D33" s="13"/>
      <c r="E33" s="6">
        <v>50</v>
      </c>
      <c r="F33" s="14"/>
      <c r="G33" s="14" t="s">
        <v>56</v>
      </c>
      <c r="H33" s="11">
        <v>2</v>
      </c>
      <c r="I33" s="14" t="s">
        <v>57</v>
      </c>
      <c r="J33" s="14">
        <v>3</v>
      </c>
      <c r="K33" s="16"/>
      <c r="L33" s="16"/>
    </row>
    <row r="34" spans="1:12" hidden="1" outlineLevel="1">
      <c r="A34" s="2"/>
      <c r="B34" s="2"/>
      <c r="C34" s="16"/>
      <c r="D34" s="13"/>
      <c r="E34" s="6">
        <v>100</v>
      </c>
      <c r="F34" s="3"/>
      <c r="G34" s="3" t="s">
        <v>56</v>
      </c>
      <c r="H34" s="11">
        <v>0</v>
      </c>
      <c r="I34" s="14" t="s">
        <v>57</v>
      </c>
      <c r="J34" s="14">
        <v>1</v>
      </c>
      <c r="K34" s="16"/>
      <c r="L34" s="16"/>
    </row>
    <row r="35" spans="1:12" ht="75">
      <c r="A35" s="17" t="s">
        <v>391</v>
      </c>
      <c r="B35" s="17"/>
      <c r="C35" s="18" t="s">
        <v>239</v>
      </c>
      <c r="D35" s="58">
        <v>0.05</v>
      </c>
      <c r="E35" s="38">
        <f>IF(H35&lt;='Методика оценки'!J36,'Методика оценки'!E36,IF('Методика оценки'!H37&lt;=H35&lt;='Методика оценки'!J37,'Методика оценки'!E37,IF(H35&gt;='Методика оценки'!H38,'Методика оценки'!E38,'Методика оценки'!E37)))</f>
        <v>0</v>
      </c>
      <c r="F35" s="18" t="s">
        <v>393</v>
      </c>
      <c r="G35" s="19"/>
      <c r="H35" s="19"/>
      <c r="I35" s="19"/>
      <c r="J35" s="19" t="s">
        <v>16</v>
      </c>
      <c r="K35" s="18" t="s">
        <v>239</v>
      </c>
      <c r="L35" s="18" t="s">
        <v>165</v>
      </c>
    </row>
    <row r="36" spans="1:12">
      <c r="A36" s="2"/>
      <c r="B36" s="2"/>
      <c r="C36" s="16"/>
      <c r="D36" s="13"/>
      <c r="E36" s="16">
        <v>0</v>
      </c>
      <c r="F36" s="14"/>
      <c r="G36" s="3" t="s">
        <v>56</v>
      </c>
      <c r="H36" s="11">
        <v>0</v>
      </c>
      <c r="I36" s="14" t="s">
        <v>57</v>
      </c>
      <c r="J36" s="11">
        <v>1</v>
      </c>
      <c r="K36" s="16"/>
      <c r="L36" s="16"/>
    </row>
    <row r="37" spans="1:12">
      <c r="A37" s="2"/>
      <c r="B37" s="2"/>
      <c r="C37" s="16"/>
      <c r="D37" s="13"/>
      <c r="E37" s="16">
        <v>50</v>
      </c>
      <c r="F37" s="14"/>
      <c r="G37" s="14" t="s">
        <v>56</v>
      </c>
      <c r="H37" s="11">
        <v>2</v>
      </c>
      <c r="I37" s="14" t="s">
        <v>57</v>
      </c>
      <c r="J37" s="11">
        <v>4</v>
      </c>
      <c r="K37" s="16"/>
      <c r="L37" s="16"/>
    </row>
    <row r="38" spans="1:12">
      <c r="A38" s="2"/>
      <c r="B38" s="2"/>
      <c r="C38" s="16"/>
      <c r="D38" s="13"/>
      <c r="E38" s="16">
        <v>100</v>
      </c>
      <c r="F38" s="14"/>
      <c r="G38" s="3" t="s">
        <v>56</v>
      </c>
      <c r="H38" s="11">
        <v>5</v>
      </c>
      <c r="I38" s="14" t="s">
        <v>57</v>
      </c>
      <c r="J38" s="11" t="s">
        <v>3</v>
      </c>
      <c r="K38" s="16"/>
      <c r="L38" s="16"/>
    </row>
    <row r="39" spans="1:12" ht="60">
      <c r="A39" s="17" t="s">
        <v>394</v>
      </c>
      <c r="B39" s="17"/>
      <c r="C39" s="18" t="s">
        <v>732</v>
      </c>
      <c r="D39" s="58">
        <v>0.1</v>
      </c>
      <c r="E39" s="38"/>
      <c r="F39" s="18" t="s">
        <v>395</v>
      </c>
      <c r="G39" s="19"/>
      <c r="H39" s="19"/>
      <c r="I39" s="19"/>
      <c r="J39" s="19" t="s">
        <v>17</v>
      </c>
      <c r="K39" s="18" t="s">
        <v>242</v>
      </c>
      <c r="L39" s="18" t="s">
        <v>167</v>
      </c>
    </row>
    <row r="40" spans="1:12">
      <c r="A40" s="2"/>
      <c r="B40" s="2"/>
      <c r="C40" s="16"/>
      <c r="D40" s="13"/>
      <c r="E40" s="16">
        <v>0</v>
      </c>
      <c r="F40" s="14"/>
      <c r="G40" s="3" t="s">
        <v>56</v>
      </c>
      <c r="H40" s="11">
        <v>0</v>
      </c>
      <c r="I40" s="14" t="s">
        <v>57</v>
      </c>
      <c r="J40" s="11">
        <v>0</v>
      </c>
      <c r="K40" s="16"/>
      <c r="L40" s="16"/>
    </row>
    <row r="41" spans="1:12">
      <c r="A41" s="2"/>
      <c r="B41" s="2"/>
      <c r="C41" s="16"/>
      <c r="D41" s="7"/>
      <c r="E41" s="16">
        <v>50</v>
      </c>
      <c r="F41" s="16"/>
      <c r="G41" s="14" t="s">
        <v>56</v>
      </c>
      <c r="H41" s="11">
        <v>1</v>
      </c>
      <c r="I41" s="14" t="s">
        <v>57</v>
      </c>
      <c r="J41" s="11">
        <v>5</v>
      </c>
      <c r="K41" s="16"/>
      <c r="L41" s="16"/>
    </row>
    <row r="42" spans="1:12">
      <c r="A42" s="2"/>
      <c r="B42" s="2"/>
      <c r="C42" s="16"/>
      <c r="D42" s="7"/>
      <c r="E42" s="16">
        <v>100</v>
      </c>
      <c r="F42" s="16"/>
      <c r="G42" s="3" t="s">
        <v>56</v>
      </c>
      <c r="H42" s="11">
        <v>6</v>
      </c>
      <c r="I42" s="14" t="s">
        <v>57</v>
      </c>
      <c r="J42" s="11" t="s">
        <v>3</v>
      </c>
      <c r="K42" s="16"/>
      <c r="L42" s="16"/>
    </row>
    <row r="43" spans="1:12">
      <c r="A43" s="2"/>
      <c r="B43" s="2"/>
      <c r="C43" s="16"/>
      <c r="D43" s="7"/>
      <c r="E43" s="16"/>
      <c r="F43" s="16"/>
      <c r="G43" s="14"/>
      <c r="H43" s="14"/>
      <c r="I43" s="14"/>
      <c r="J43" s="14"/>
      <c r="K43" s="16"/>
      <c r="L43" s="16"/>
    </row>
    <row r="44" spans="1:12">
      <c r="A44" s="2"/>
      <c r="B44" s="2"/>
      <c r="C44" s="16"/>
      <c r="D44" s="7"/>
      <c r="E44" s="16"/>
      <c r="F44" s="16"/>
      <c r="G44" s="14"/>
      <c r="H44" s="14"/>
      <c r="I44" s="14"/>
      <c r="J44" s="14"/>
      <c r="K44" s="16"/>
      <c r="L44" s="16"/>
    </row>
    <row r="45" spans="1:12">
      <c r="A45" s="2"/>
      <c r="B45" s="2"/>
      <c r="C45" s="16"/>
      <c r="D45" s="7"/>
      <c r="E45" s="16"/>
      <c r="F45" s="16"/>
      <c r="G45" s="14"/>
      <c r="H45" s="14"/>
      <c r="I45" s="14"/>
      <c r="J45" s="14"/>
      <c r="K45" s="16"/>
      <c r="L45" s="16"/>
    </row>
    <row r="46" spans="1:12" ht="132.75" customHeight="1">
      <c r="A46" s="17" t="s">
        <v>396</v>
      </c>
      <c r="B46" s="17"/>
      <c r="C46" s="18" t="s">
        <v>726</v>
      </c>
      <c r="D46" s="58">
        <v>0.1</v>
      </c>
      <c r="E46" s="38"/>
      <c r="F46" s="18" t="s">
        <v>397</v>
      </c>
      <c r="G46" s="19"/>
      <c r="H46" s="19"/>
      <c r="I46" s="19"/>
      <c r="J46" s="19" t="s">
        <v>86</v>
      </c>
      <c r="K46" s="18" t="s">
        <v>243</v>
      </c>
      <c r="L46" s="18" t="s">
        <v>165</v>
      </c>
    </row>
    <row r="47" spans="1:12">
      <c r="A47" s="2"/>
      <c r="B47" s="2"/>
      <c r="C47" s="16"/>
      <c r="D47" s="7"/>
      <c r="E47" s="16">
        <v>0</v>
      </c>
      <c r="F47" s="14" t="s">
        <v>716</v>
      </c>
      <c r="G47" s="14" t="s">
        <v>61</v>
      </c>
      <c r="H47" s="14">
        <v>0</v>
      </c>
      <c r="I47" s="14" t="s">
        <v>57</v>
      </c>
      <c r="J47" s="14">
        <v>0</v>
      </c>
      <c r="K47" s="16" t="s">
        <v>63</v>
      </c>
      <c r="L47" s="16"/>
    </row>
    <row r="48" spans="1:12">
      <c r="A48" s="2"/>
      <c r="B48" s="2"/>
      <c r="C48" s="16"/>
      <c r="D48" s="7"/>
      <c r="E48" s="16">
        <v>50</v>
      </c>
      <c r="F48" s="14"/>
      <c r="G48" s="14" t="s">
        <v>61</v>
      </c>
      <c r="H48" s="14">
        <v>1</v>
      </c>
      <c r="I48" s="14" t="s">
        <v>57</v>
      </c>
      <c r="J48" s="14">
        <v>2</v>
      </c>
      <c r="K48" s="16" t="s">
        <v>64</v>
      </c>
      <c r="L48" s="16"/>
    </row>
    <row r="49" spans="1:12">
      <c r="A49" s="2"/>
      <c r="B49" s="2"/>
      <c r="C49" s="16"/>
      <c r="D49" s="7"/>
      <c r="E49" s="16">
        <v>100</v>
      </c>
      <c r="F49" s="14"/>
      <c r="G49" s="14" t="s">
        <v>61</v>
      </c>
      <c r="H49" s="14">
        <v>3</v>
      </c>
      <c r="I49" s="14" t="s">
        <v>57</v>
      </c>
      <c r="J49" s="14">
        <v>4</v>
      </c>
      <c r="K49" s="16" t="s">
        <v>65</v>
      </c>
      <c r="L49" s="16"/>
    </row>
    <row r="50" spans="1:12" ht="30" customHeight="1">
      <c r="A50" s="2"/>
      <c r="B50" s="2"/>
      <c r="C50" s="16"/>
      <c r="D50" s="7"/>
      <c r="E50" s="16"/>
      <c r="F50" s="16"/>
      <c r="G50" s="14"/>
      <c r="H50" s="14"/>
      <c r="I50" s="14"/>
      <c r="J50" s="14"/>
      <c r="K50" s="16" t="s">
        <v>66</v>
      </c>
      <c r="L50" s="16"/>
    </row>
    <row r="51" spans="1:12" ht="72.75" customHeight="1">
      <c r="A51" s="17" t="s">
        <v>398</v>
      </c>
      <c r="B51" s="18"/>
      <c r="C51" s="18" t="s">
        <v>728</v>
      </c>
      <c r="D51" s="58">
        <v>0.1</v>
      </c>
      <c r="E51" s="38"/>
      <c r="F51" s="18" t="s">
        <v>400</v>
      </c>
      <c r="G51" s="19"/>
      <c r="H51" s="19"/>
      <c r="I51" s="19"/>
      <c r="J51" s="19" t="s">
        <v>87</v>
      </c>
      <c r="K51" s="18" t="s">
        <v>257</v>
      </c>
      <c r="L51" s="18"/>
    </row>
    <row r="52" spans="1:12" s="35" customFormat="1">
      <c r="A52" s="24"/>
      <c r="B52" s="24"/>
      <c r="C52" s="23"/>
      <c r="D52" s="70"/>
      <c r="E52" s="16">
        <v>0</v>
      </c>
      <c r="F52" s="23"/>
      <c r="G52" s="14" t="s">
        <v>61</v>
      </c>
      <c r="H52" s="14">
        <v>0</v>
      </c>
      <c r="I52" s="14" t="s">
        <v>57</v>
      </c>
      <c r="J52" s="14">
        <v>0</v>
      </c>
      <c r="K52" s="16" t="s">
        <v>244</v>
      </c>
      <c r="L52" s="23"/>
    </row>
    <row r="53" spans="1:12" s="35" customFormat="1">
      <c r="A53" s="24"/>
      <c r="B53" s="24"/>
      <c r="C53" s="23"/>
      <c r="D53" s="70"/>
      <c r="E53" s="16">
        <v>50</v>
      </c>
      <c r="F53" s="23"/>
      <c r="G53" s="14" t="s">
        <v>61</v>
      </c>
      <c r="H53" s="14">
        <v>1</v>
      </c>
      <c r="I53" s="14" t="s">
        <v>57</v>
      </c>
      <c r="J53" s="14">
        <v>2</v>
      </c>
      <c r="K53" s="16" t="s">
        <v>245</v>
      </c>
      <c r="L53" s="23"/>
    </row>
    <row r="54" spans="1:12" s="35" customFormat="1">
      <c r="A54" s="24"/>
      <c r="B54" s="24"/>
      <c r="C54" s="23"/>
      <c r="D54" s="70"/>
      <c r="E54" s="16">
        <v>100</v>
      </c>
      <c r="F54" s="23"/>
      <c r="G54" s="14" t="s">
        <v>61</v>
      </c>
      <c r="H54" s="14">
        <v>3</v>
      </c>
      <c r="I54" s="14" t="s">
        <v>57</v>
      </c>
      <c r="J54" s="14">
        <v>4</v>
      </c>
      <c r="K54" s="16" t="s">
        <v>246</v>
      </c>
      <c r="L54" s="23"/>
    </row>
    <row r="55" spans="1:12" s="35" customFormat="1">
      <c r="A55" s="24"/>
      <c r="B55" s="24"/>
      <c r="C55" s="23"/>
      <c r="D55" s="70"/>
      <c r="E55" s="23"/>
      <c r="F55" s="23"/>
      <c r="G55" s="14"/>
      <c r="H55" s="14"/>
      <c r="I55" s="14"/>
      <c r="J55" s="14"/>
      <c r="K55" s="16" t="s">
        <v>247</v>
      </c>
      <c r="L55" s="23"/>
    </row>
    <row r="56" spans="1:12" s="35" customFormat="1">
      <c r="A56" s="24"/>
      <c r="B56" s="24"/>
      <c r="C56" s="23"/>
      <c r="D56" s="70"/>
      <c r="E56" s="23"/>
      <c r="F56" s="23"/>
      <c r="G56" s="11"/>
      <c r="H56" s="11"/>
      <c r="I56" s="11"/>
      <c r="J56" s="11"/>
      <c r="K56" s="16" t="s">
        <v>248</v>
      </c>
      <c r="L56" s="23"/>
    </row>
    <row r="57" spans="1:12" s="35" customFormat="1" ht="30">
      <c r="A57" s="24"/>
      <c r="B57" s="24"/>
      <c r="C57" s="23"/>
      <c r="D57" s="70"/>
      <c r="E57" s="23"/>
      <c r="F57" s="23"/>
      <c r="G57" s="11"/>
      <c r="H57" s="11"/>
      <c r="I57" s="11"/>
      <c r="J57" s="11"/>
      <c r="K57" s="16" t="s">
        <v>249</v>
      </c>
      <c r="L57" s="23"/>
    </row>
    <row r="58" spans="1:12" s="35" customFormat="1" ht="30">
      <c r="A58" s="24"/>
      <c r="B58" s="24"/>
      <c r="C58" s="23"/>
      <c r="D58" s="70"/>
      <c r="E58" s="23"/>
      <c r="F58" s="23"/>
      <c r="G58" s="11"/>
      <c r="H58" s="11"/>
      <c r="I58" s="11"/>
      <c r="J58" s="11"/>
      <c r="K58" s="16" t="s">
        <v>250</v>
      </c>
      <c r="L58" s="23"/>
    </row>
    <row r="59" spans="1:12" s="35" customFormat="1">
      <c r="A59" s="24"/>
      <c r="B59" s="24"/>
      <c r="C59" s="23"/>
      <c r="D59" s="70"/>
      <c r="E59" s="23"/>
      <c r="F59" s="23"/>
      <c r="G59" s="11"/>
      <c r="H59" s="11"/>
      <c r="I59" s="11"/>
      <c r="J59" s="11"/>
      <c r="K59" s="16" t="s">
        <v>251</v>
      </c>
      <c r="L59" s="23"/>
    </row>
    <row r="60" spans="1:12" s="35" customFormat="1">
      <c r="A60" s="24"/>
      <c r="B60" s="24"/>
      <c r="C60" s="23"/>
      <c r="D60" s="70"/>
      <c r="E60" s="23"/>
      <c r="F60" s="23"/>
      <c r="G60" s="11"/>
      <c r="H60" s="11"/>
      <c r="I60" s="11"/>
      <c r="J60" s="11"/>
      <c r="K60" s="16" t="s">
        <v>252</v>
      </c>
      <c r="L60" s="23"/>
    </row>
    <row r="61" spans="1:12" s="35" customFormat="1" ht="30">
      <c r="A61" s="24"/>
      <c r="B61" s="24"/>
      <c r="C61" s="23"/>
      <c r="D61" s="70"/>
      <c r="E61" s="23"/>
      <c r="F61" s="23"/>
      <c r="G61" s="11"/>
      <c r="H61" s="11"/>
      <c r="I61" s="11"/>
      <c r="J61" s="11"/>
      <c r="K61" s="16" t="s">
        <v>253</v>
      </c>
      <c r="L61" s="23"/>
    </row>
    <row r="62" spans="1:12" s="35" customFormat="1">
      <c r="A62" s="24"/>
      <c r="B62" s="24"/>
      <c r="C62" s="23"/>
      <c r="D62" s="70"/>
      <c r="E62" s="23"/>
      <c r="F62" s="23"/>
      <c r="G62" s="11"/>
      <c r="H62" s="11"/>
      <c r="I62" s="11"/>
      <c r="J62" s="11"/>
      <c r="K62" s="16" t="s">
        <v>254</v>
      </c>
      <c r="L62" s="23"/>
    </row>
    <row r="63" spans="1:12" s="35" customFormat="1">
      <c r="A63" s="24"/>
      <c r="B63" s="24"/>
      <c r="C63" s="23"/>
      <c r="D63" s="70"/>
      <c r="E63" s="23"/>
      <c r="F63" s="23"/>
      <c r="G63" s="11"/>
      <c r="H63" s="11"/>
      <c r="I63" s="11"/>
      <c r="J63" s="11"/>
      <c r="K63" s="16" t="s">
        <v>255</v>
      </c>
      <c r="L63" s="23"/>
    </row>
    <row r="64" spans="1:12" s="35" customFormat="1">
      <c r="A64" s="24"/>
      <c r="B64" s="24"/>
      <c r="C64" s="23"/>
      <c r="D64" s="70"/>
      <c r="E64" s="23"/>
      <c r="F64" s="23"/>
      <c r="G64" s="11"/>
      <c r="H64" s="11"/>
      <c r="I64" s="11"/>
      <c r="J64" s="11"/>
      <c r="K64" s="16" t="s">
        <v>256</v>
      </c>
      <c r="L64" s="23"/>
    </row>
    <row r="65" spans="1:12" ht="90">
      <c r="A65" s="17" t="s">
        <v>399</v>
      </c>
      <c r="B65" s="17"/>
      <c r="C65" s="18" t="s">
        <v>258</v>
      </c>
      <c r="D65" s="58">
        <v>0.1</v>
      </c>
      <c r="E65" s="38"/>
      <c r="F65" s="18" t="s">
        <v>401</v>
      </c>
      <c r="G65" s="19"/>
      <c r="H65" s="19"/>
      <c r="I65" s="19"/>
      <c r="J65" s="19" t="s">
        <v>88</v>
      </c>
      <c r="K65" s="18" t="s">
        <v>258</v>
      </c>
      <c r="L65" s="18" t="s">
        <v>167</v>
      </c>
    </row>
    <row r="66" spans="1:12">
      <c r="A66" s="2"/>
      <c r="B66" s="2"/>
      <c r="C66" s="16"/>
      <c r="D66" s="7"/>
      <c r="E66" s="16">
        <v>0</v>
      </c>
      <c r="F66" s="16"/>
      <c r="G66" s="14"/>
      <c r="H66" s="14" t="s">
        <v>176</v>
      </c>
      <c r="I66" s="14"/>
      <c r="J66" s="14"/>
      <c r="K66" s="16"/>
      <c r="L66" s="16"/>
    </row>
    <row r="67" spans="1:12">
      <c r="A67" s="2"/>
      <c r="B67" s="2"/>
      <c r="C67" s="16"/>
      <c r="D67" s="7"/>
      <c r="E67" s="16">
        <v>100</v>
      </c>
      <c r="F67" s="16"/>
      <c r="G67" s="14"/>
      <c r="H67" s="14" t="s">
        <v>623</v>
      </c>
      <c r="I67" s="14"/>
      <c r="J67" s="14"/>
      <c r="K67" s="16"/>
      <c r="L67" s="16"/>
    </row>
    <row r="68" spans="1:12" ht="30">
      <c r="A68" s="17"/>
      <c r="B68" s="17"/>
      <c r="C68" s="17" t="s">
        <v>259</v>
      </c>
      <c r="D68" s="38"/>
      <c r="E68" s="17"/>
      <c r="F68" s="17"/>
      <c r="G68" s="43"/>
      <c r="H68" s="43"/>
      <c r="I68" s="43"/>
      <c r="J68" s="43" t="s">
        <v>89</v>
      </c>
      <c r="K68" s="17" t="s">
        <v>259</v>
      </c>
      <c r="L68" s="17"/>
    </row>
    <row r="69" spans="1:12">
      <c r="A69" s="2"/>
      <c r="B69" s="2"/>
      <c r="C69" s="16"/>
      <c r="D69" s="7"/>
      <c r="E69" s="16"/>
      <c r="F69" s="16"/>
      <c r="G69" s="14"/>
      <c r="H69" s="14"/>
      <c r="I69" s="14"/>
      <c r="J69" s="14"/>
      <c r="K69" s="16"/>
      <c r="L69" s="16"/>
    </row>
    <row r="70" spans="1:12" ht="60">
      <c r="A70" s="17" t="s">
        <v>402</v>
      </c>
      <c r="B70" s="17"/>
      <c r="C70" s="18" t="s">
        <v>650</v>
      </c>
      <c r="D70" s="58">
        <v>0.05</v>
      </c>
      <c r="E70" s="38"/>
      <c r="F70" s="18" t="s">
        <v>403</v>
      </c>
      <c r="G70" s="19"/>
      <c r="H70" s="19"/>
      <c r="I70" s="19"/>
      <c r="J70" s="19" t="s">
        <v>90</v>
      </c>
      <c r="K70" s="18" t="s">
        <v>67</v>
      </c>
      <c r="L70" s="18" t="s">
        <v>167</v>
      </c>
    </row>
    <row r="71" spans="1:12">
      <c r="A71" s="2"/>
      <c r="B71" s="2"/>
      <c r="C71" s="16"/>
      <c r="D71" s="7"/>
      <c r="E71" s="16">
        <v>0</v>
      </c>
      <c r="F71" s="16"/>
      <c r="G71" s="14"/>
      <c r="H71" s="14" t="s">
        <v>176</v>
      </c>
      <c r="I71" s="14"/>
      <c r="J71" s="14"/>
      <c r="K71" s="16"/>
      <c r="L71" s="16"/>
    </row>
    <row r="72" spans="1:12">
      <c r="A72" s="2"/>
      <c r="B72" s="2"/>
      <c r="C72" s="16"/>
      <c r="D72" s="7"/>
      <c r="E72" s="16">
        <v>100</v>
      </c>
      <c r="F72" s="16"/>
      <c r="G72" s="14"/>
      <c r="H72" s="14" t="s">
        <v>623</v>
      </c>
      <c r="I72" s="14"/>
      <c r="J72" s="14"/>
      <c r="K72" s="16"/>
      <c r="L72" s="16"/>
    </row>
    <row r="73" spans="1:12" ht="123" customHeight="1">
      <c r="A73" s="17" t="s">
        <v>404</v>
      </c>
      <c r="B73" s="17"/>
      <c r="C73" s="18" t="s">
        <v>651</v>
      </c>
      <c r="D73" s="58">
        <v>0.1</v>
      </c>
      <c r="E73" s="38"/>
      <c r="F73" s="18" t="s">
        <v>405</v>
      </c>
      <c r="G73" s="19"/>
      <c r="H73" s="19"/>
      <c r="I73" s="19"/>
      <c r="J73" s="19" t="s">
        <v>91</v>
      </c>
      <c r="K73" s="18" t="s">
        <v>299</v>
      </c>
      <c r="L73" s="18" t="s">
        <v>165</v>
      </c>
    </row>
    <row r="74" spans="1:12">
      <c r="A74" s="2"/>
      <c r="B74" s="2"/>
      <c r="C74" s="34"/>
      <c r="D74" s="7"/>
      <c r="E74" s="16">
        <v>0</v>
      </c>
      <c r="F74" s="14" t="s">
        <v>62</v>
      </c>
      <c r="G74" s="14" t="s">
        <v>56</v>
      </c>
      <c r="H74" s="14">
        <v>0</v>
      </c>
      <c r="I74" s="14" t="s">
        <v>57</v>
      </c>
      <c r="J74" s="14">
        <v>1</v>
      </c>
      <c r="K74" s="16" t="s">
        <v>68</v>
      </c>
      <c r="L74" s="16"/>
    </row>
    <row r="75" spans="1:12" ht="30">
      <c r="A75" s="2"/>
      <c r="B75" s="2"/>
      <c r="C75" s="34"/>
      <c r="D75" s="7"/>
      <c r="E75" s="16">
        <v>50</v>
      </c>
      <c r="F75" s="16"/>
      <c r="G75" s="14" t="s">
        <v>56</v>
      </c>
      <c r="H75" s="14">
        <v>2</v>
      </c>
      <c r="I75" s="14" t="s">
        <v>57</v>
      </c>
      <c r="J75" s="14">
        <v>3</v>
      </c>
      <c r="K75" s="16" t="s">
        <v>69</v>
      </c>
      <c r="L75" s="16"/>
    </row>
    <row r="76" spans="1:12">
      <c r="A76" s="2"/>
      <c r="B76" s="2"/>
      <c r="C76" s="34"/>
      <c r="D76" s="7"/>
      <c r="E76" s="16">
        <v>100</v>
      </c>
      <c r="F76" s="16"/>
      <c r="G76" s="14" t="s">
        <v>56</v>
      </c>
      <c r="H76" s="14">
        <v>4</v>
      </c>
      <c r="I76" s="14" t="s">
        <v>57</v>
      </c>
      <c r="J76" s="14">
        <v>5</v>
      </c>
      <c r="K76" s="16" t="s">
        <v>70</v>
      </c>
      <c r="L76" s="16"/>
    </row>
    <row r="77" spans="1:12">
      <c r="A77" s="2"/>
      <c r="B77" s="2"/>
      <c r="C77" s="34"/>
      <c r="D77" s="7"/>
      <c r="E77" s="16"/>
      <c r="F77" s="16"/>
      <c r="G77" s="14"/>
      <c r="H77" s="14"/>
      <c r="I77" s="14"/>
      <c r="J77" s="14"/>
      <c r="K77" s="16" t="s">
        <v>71</v>
      </c>
      <c r="L77" s="16"/>
    </row>
    <row r="78" spans="1:12" ht="30">
      <c r="A78" s="2"/>
      <c r="B78" s="2"/>
      <c r="C78" s="34"/>
      <c r="D78" s="7"/>
      <c r="E78" s="16"/>
      <c r="F78" s="16"/>
      <c r="G78" s="14"/>
      <c r="H78" s="14"/>
      <c r="I78" s="14"/>
      <c r="J78" s="14"/>
      <c r="K78" s="16" t="s">
        <v>72</v>
      </c>
      <c r="L78" s="16"/>
    </row>
    <row r="79" spans="1:12" ht="90">
      <c r="A79" s="17" t="s">
        <v>406</v>
      </c>
      <c r="B79" s="17"/>
      <c r="C79" s="18" t="s">
        <v>235</v>
      </c>
      <c r="D79" s="58">
        <v>0.1</v>
      </c>
      <c r="E79" s="38"/>
      <c r="F79" s="18" t="s">
        <v>407</v>
      </c>
      <c r="G79" s="19"/>
      <c r="H79" s="19"/>
      <c r="I79" s="19"/>
      <c r="J79" s="19" t="s">
        <v>92</v>
      </c>
      <c r="K79" s="18" t="s">
        <v>235</v>
      </c>
      <c r="L79" s="18"/>
    </row>
    <row r="80" spans="1:12">
      <c r="A80" s="2"/>
      <c r="B80" s="2"/>
      <c r="C80" s="16"/>
      <c r="D80" s="7"/>
      <c r="E80" s="16">
        <v>0</v>
      </c>
      <c r="F80" s="16"/>
      <c r="G80" s="14"/>
      <c r="H80" s="14" t="s">
        <v>176</v>
      </c>
      <c r="I80" s="14"/>
      <c r="J80" s="14"/>
      <c r="K80" s="16"/>
      <c r="L80" s="16"/>
    </row>
    <row r="81" spans="1:13">
      <c r="A81" s="2"/>
      <c r="B81" s="2"/>
      <c r="C81" s="16"/>
      <c r="D81" s="7"/>
      <c r="E81" s="16">
        <v>100</v>
      </c>
      <c r="F81" s="16"/>
      <c r="G81" s="14"/>
      <c r="H81" s="14" t="s">
        <v>623</v>
      </c>
      <c r="I81" s="14"/>
      <c r="J81" s="14"/>
      <c r="K81" s="16"/>
      <c r="L81" s="16"/>
    </row>
    <row r="82" spans="1:13" ht="78" customHeight="1">
      <c r="A82" s="20" t="s">
        <v>26</v>
      </c>
      <c r="B82" s="22" t="s">
        <v>104</v>
      </c>
      <c r="C82" s="22" t="s">
        <v>3</v>
      </c>
      <c r="D82" s="71">
        <v>0.15</v>
      </c>
      <c r="E82" s="37"/>
      <c r="F82" s="21"/>
      <c r="G82" s="21"/>
      <c r="H82" s="42"/>
      <c r="I82" s="42"/>
      <c r="J82" s="42"/>
      <c r="K82" s="22"/>
      <c r="L82" s="22"/>
    </row>
    <row r="83" spans="1:13" ht="60">
      <c r="A83" s="17" t="s">
        <v>408</v>
      </c>
      <c r="B83" s="17"/>
      <c r="C83" s="18" t="s">
        <v>652</v>
      </c>
      <c r="D83" s="58">
        <v>0.2</v>
      </c>
      <c r="E83" s="38"/>
      <c r="F83" s="18" t="s">
        <v>410</v>
      </c>
      <c r="G83" s="19"/>
      <c r="H83" s="19"/>
      <c r="I83" s="19"/>
      <c r="J83" s="19" t="s">
        <v>93</v>
      </c>
      <c r="K83" s="18" t="s">
        <v>261</v>
      </c>
      <c r="L83" s="18" t="s">
        <v>123</v>
      </c>
      <c r="M83" s="67"/>
    </row>
    <row r="84" spans="1:13" ht="30">
      <c r="A84" s="17"/>
      <c r="B84" s="17"/>
      <c r="C84" s="18"/>
      <c r="D84" s="58"/>
      <c r="E84" s="18"/>
      <c r="F84" s="18"/>
      <c r="G84" s="19"/>
      <c r="H84" s="19"/>
      <c r="I84" s="19"/>
      <c r="J84" s="19" t="s">
        <v>14</v>
      </c>
      <c r="K84" s="18" t="s">
        <v>241</v>
      </c>
      <c r="L84" s="18" t="s">
        <v>29</v>
      </c>
    </row>
    <row r="85" spans="1:13">
      <c r="A85" s="2"/>
      <c r="B85" s="2"/>
      <c r="C85" s="16"/>
      <c r="D85" s="7"/>
      <c r="E85" s="16">
        <v>0</v>
      </c>
      <c r="F85" s="16"/>
      <c r="G85" s="14" t="s">
        <v>56</v>
      </c>
      <c r="H85" s="14">
        <v>11</v>
      </c>
      <c r="I85" s="14" t="s">
        <v>57</v>
      </c>
      <c r="J85" s="14"/>
      <c r="K85" s="16"/>
      <c r="L85" s="16"/>
    </row>
    <row r="86" spans="1:13">
      <c r="A86" s="2"/>
      <c r="B86" s="2"/>
      <c r="C86" s="16"/>
      <c r="D86" s="7"/>
      <c r="E86" s="16">
        <v>50</v>
      </c>
      <c r="F86" s="16"/>
      <c r="G86" s="14" t="s">
        <v>56</v>
      </c>
      <c r="H86" s="14">
        <v>6</v>
      </c>
      <c r="I86" s="14" t="s">
        <v>57</v>
      </c>
      <c r="J86" s="14">
        <v>10</v>
      </c>
      <c r="K86" s="16"/>
      <c r="L86" s="16"/>
    </row>
    <row r="87" spans="1:13">
      <c r="A87" s="2"/>
      <c r="B87" s="2"/>
      <c r="C87" s="16"/>
      <c r="D87" s="7"/>
      <c r="E87" s="16">
        <v>100</v>
      </c>
      <c r="F87" s="16"/>
      <c r="G87" s="14" t="s">
        <v>56</v>
      </c>
      <c r="H87" s="14">
        <v>0</v>
      </c>
      <c r="I87" s="14" t="s">
        <v>57</v>
      </c>
      <c r="J87" s="14">
        <v>5</v>
      </c>
      <c r="K87" s="16"/>
      <c r="L87" s="16"/>
    </row>
    <row r="88" spans="1:13" ht="75">
      <c r="A88" s="17" t="s">
        <v>409</v>
      </c>
      <c r="B88" s="17"/>
      <c r="C88" s="18" t="s">
        <v>711</v>
      </c>
      <c r="D88" s="58">
        <v>0.2</v>
      </c>
      <c r="E88" s="38"/>
      <c r="F88" s="18" t="s">
        <v>712</v>
      </c>
      <c r="G88" s="19"/>
      <c r="H88" s="19"/>
      <c r="I88" s="19">
        <v>1</v>
      </c>
      <c r="J88" s="19" t="s">
        <v>94</v>
      </c>
      <c r="K88" s="18" t="s">
        <v>260</v>
      </c>
      <c r="L88" s="18" t="s">
        <v>126</v>
      </c>
    </row>
    <row r="89" spans="1:13" ht="30">
      <c r="A89" s="17"/>
      <c r="B89" s="17"/>
      <c r="C89" s="18"/>
      <c r="D89" s="58"/>
      <c r="E89" s="18"/>
      <c r="F89" s="18"/>
      <c r="G89" s="19"/>
      <c r="H89" s="19"/>
      <c r="I89" s="19">
        <v>58</v>
      </c>
      <c r="J89" s="19" t="s">
        <v>14</v>
      </c>
      <c r="K89" s="18" t="s">
        <v>241</v>
      </c>
      <c r="L89" s="18" t="s">
        <v>29</v>
      </c>
    </row>
    <row r="90" spans="1:13">
      <c r="A90" s="2"/>
      <c r="B90" s="2"/>
      <c r="C90" s="16"/>
      <c r="D90" s="7"/>
      <c r="E90" s="16">
        <v>0</v>
      </c>
      <c r="F90" s="16"/>
      <c r="G90" s="14" t="s">
        <v>56</v>
      </c>
      <c r="H90" s="14">
        <v>3.55</v>
      </c>
      <c r="I90" s="14" t="s">
        <v>57</v>
      </c>
      <c r="J90" s="14"/>
      <c r="K90" s="16"/>
      <c r="L90" s="16"/>
    </row>
    <row r="91" spans="1:13">
      <c r="A91" s="2"/>
      <c r="B91" s="2"/>
      <c r="C91" s="16"/>
      <c r="D91" s="7"/>
      <c r="E91" s="16">
        <v>50</v>
      </c>
      <c r="F91" s="16"/>
      <c r="G91" s="14" t="s">
        <v>56</v>
      </c>
      <c r="H91" s="14">
        <v>1.55</v>
      </c>
      <c r="I91" s="14" t="s">
        <v>57</v>
      </c>
      <c r="J91" s="14">
        <v>3.5</v>
      </c>
      <c r="K91" s="16"/>
      <c r="L91" s="16"/>
    </row>
    <row r="92" spans="1:13" collapsed="1">
      <c r="A92" s="2"/>
      <c r="B92" s="2"/>
      <c r="C92" s="16"/>
      <c r="D92" s="7"/>
      <c r="E92" s="16">
        <v>100</v>
      </c>
      <c r="F92" s="16"/>
      <c r="G92" s="14" t="s">
        <v>56</v>
      </c>
      <c r="H92" s="14">
        <v>0</v>
      </c>
      <c r="I92" s="14" t="s">
        <v>57</v>
      </c>
      <c r="J92" s="14">
        <v>1.5</v>
      </c>
      <c r="K92" s="16"/>
      <c r="L92" s="16"/>
    </row>
    <row r="93" spans="1:13" ht="79.5" hidden="1" customHeight="1" outlineLevel="1">
      <c r="A93" s="46"/>
      <c r="B93" s="46"/>
      <c r="C93" s="47" t="s">
        <v>303</v>
      </c>
      <c r="D93" s="69"/>
      <c r="E93" s="48"/>
      <c r="F93" s="47"/>
      <c r="G93" s="50"/>
      <c r="H93" s="50"/>
      <c r="I93" s="50"/>
      <c r="J93" s="50"/>
      <c r="K93" s="49" t="s">
        <v>303</v>
      </c>
      <c r="L93" s="47" t="s">
        <v>167</v>
      </c>
    </row>
    <row r="94" spans="1:13" hidden="1" outlineLevel="1">
      <c r="A94" s="2"/>
      <c r="B94" s="2"/>
      <c r="C94" s="16"/>
      <c r="D94" s="13"/>
      <c r="E94" s="6">
        <v>0</v>
      </c>
      <c r="F94" s="3"/>
      <c r="G94" s="3" t="s">
        <v>56</v>
      </c>
      <c r="H94" s="11">
        <v>4</v>
      </c>
      <c r="I94" s="14" t="s">
        <v>57</v>
      </c>
      <c r="J94" s="14" t="s">
        <v>3</v>
      </c>
      <c r="K94" s="16"/>
      <c r="L94" s="16"/>
    </row>
    <row r="95" spans="1:13" hidden="1" outlineLevel="1">
      <c r="A95" s="2"/>
      <c r="B95" s="2"/>
      <c r="C95" s="16"/>
      <c r="D95" s="13"/>
      <c r="E95" s="6">
        <v>50</v>
      </c>
      <c r="F95" s="14"/>
      <c r="G95" s="14" t="s">
        <v>56</v>
      </c>
      <c r="H95" s="11">
        <v>2</v>
      </c>
      <c r="I95" s="14" t="s">
        <v>57</v>
      </c>
      <c r="J95" s="14">
        <v>3</v>
      </c>
      <c r="K95" s="16"/>
      <c r="L95" s="16"/>
    </row>
    <row r="96" spans="1:13" hidden="1" outlineLevel="1">
      <c r="A96" s="2"/>
      <c r="B96" s="2"/>
      <c r="C96" s="16"/>
      <c r="D96" s="13"/>
      <c r="E96" s="6">
        <v>100</v>
      </c>
      <c r="F96" s="3"/>
      <c r="G96" s="3" t="s">
        <v>56</v>
      </c>
      <c r="H96" s="11">
        <v>0</v>
      </c>
      <c r="I96" s="14" t="s">
        <v>57</v>
      </c>
      <c r="J96" s="14">
        <v>1</v>
      </c>
      <c r="K96" s="16"/>
      <c r="L96" s="16"/>
    </row>
    <row r="97" spans="1:12" ht="60" hidden="1" outlineLevel="1">
      <c r="A97" s="46"/>
      <c r="B97" s="46"/>
      <c r="C97" s="47" t="s">
        <v>262</v>
      </c>
      <c r="D97" s="69"/>
      <c r="E97" s="48"/>
      <c r="F97" s="47"/>
      <c r="G97" s="50"/>
      <c r="H97" s="50"/>
      <c r="I97" s="50"/>
      <c r="J97" s="50"/>
      <c r="K97" s="49" t="s">
        <v>262</v>
      </c>
      <c r="L97" s="47" t="s">
        <v>59</v>
      </c>
    </row>
    <row r="98" spans="1:12" hidden="1" outlineLevel="1">
      <c r="A98" s="2"/>
      <c r="B98" s="2"/>
      <c r="C98" s="16"/>
      <c r="D98" s="13"/>
      <c r="E98" s="6">
        <v>0</v>
      </c>
      <c r="F98" s="10"/>
      <c r="G98" s="3" t="s">
        <v>56</v>
      </c>
      <c r="H98" s="11">
        <v>6</v>
      </c>
      <c r="I98" s="14" t="s">
        <v>57</v>
      </c>
      <c r="J98" s="14" t="s">
        <v>3</v>
      </c>
      <c r="K98" s="16"/>
      <c r="L98" s="16"/>
    </row>
    <row r="99" spans="1:12" hidden="1" outlineLevel="1">
      <c r="A99" s="2"/>
      <c r="B99" s="2"/>
      <c r="C99" s="16"/>
      <c r="D99" s="13"/>
      <c r="E99" s="6">
        <v>50</v>
      </c>
      <c r="F99" s="11"/>
      <c r="G99" s="14" t="s">
        <v>56</v>
      </c>
      <c r="H99" s="11">
        <v>2</v>
      </c>
      <c r="I99" s="14" t="s">
        <v>57</v>
      </c>
      <c r="J99" s="14">
        <v>5</v>
      </c>
      <c r="K99" s="16"/>
      <c r="L99" s="16"/>
    </row>
    <row r="100" spans="1:12" hidden="1" outlineLevel="1">
      <c r="A100" s="2"/>
      <c r="B100" s="2"/>
      <c r="C100" s="16"/>
      <c r="D100" s="13"/>
      <c r="E100" s="6">
        <v>100</v>
      </c>
      <c r="F100" s="10"/>
      <c r="G100" s="3" t="s">
        <v>56</v>
      </c>
      <c r="H100" s="11">
        <v>0</v>
      </c>
      <c r="I100" s="14" t="s">
        <v>57</v>
      </c>
      <c r="J100" s="14">
        <v>1</v>
      </c>
      <c r="K100" s="16"/>
      <c r="L100" s="16"/>
    </row>
    <row r="101" spans="1:12" ht="30">
      <c r="A101" s="17" t="s">
        <v>412</v>
      </c>
      <c r="B101" s="18"/>
      <c r="C101" s="18" t="s">
        <v>263</v>
      </c>
      <c r="D101" s="58">
        <v>0.2</v>
      </c>
      <c r="E101" s="38"/>
      <c r="F101" s="18" t="s">
        <v>413</v>
      </c>
      <c r="G101" s="19"/>
      <c r="H101" s="19"/>
      <c r="I101" s="19"/>
      <c r="J101" s="19" t="s">
        <v>95</v>
      </c>
      <c r="K101" s="18" t="s">
        <v>263</v>
      </c>
      <c r="L101" s="18" t="s">
        <v>167</v>
      </c>
    </row>
    <row r="102" spans="1:12">
      <c r="A102" s="2"/>
      <c r="B102" s="2"/>
      <c r="C102" s="16"/>
      <c r="D102" s="7"/>
      <c r="E102" s="16">
        <v>0</v>
      </c>
      <c r="F102" s="16"/>
      <c r="G102" s="14"/>
      <c r="H102" s="14" t="s">
        <v>176</v>
      </c>
      <c r="I102" s="14"/>
      <c r="J102" s="14"/>
      <c r="K102" s="16"/>
      <c r="L102" s="16"/>
    </row>
    <row r="103" spans="1:12">
      <c r="A103" s="2"/>
      <c r="B103" s="2"/>
      <c r="C103" s="16"/>
      <c r="D103" s="7"/>
      <c r="E103" s="16">
        <v>100</v>
      </c>
      <c r="F103" s="16"/>
      <c r="G103" s="14"/>
      <c r="H103" s="14" t="s">
        <v>623</v>
      </c>
      <c r="I103" s="14"/>
      <c r="J103" s="14"/>
      <c r="K103" s="16"/>
      <c r="L103" s="16"/>
    </row>
    <row r="104" spans="1:12" ht="45">
      <c r="A104" s="17" t="s">
        <v>414</v>
      </c>
      <c r="B104" s="18"/>
      <c r="C104" s="18" t="s">
        <v>653</v>
      </c>
      <c r="D104" s="58">
        <v>0.2</v>
      </c>
      <c r="E104" s="38"/>
      <c r="F104" s="18" t="s">
        <v>417</v>
      </c>
      <c r="G104" s="19"/>
      <c r="H104" s="19"/>
      <c r="I104" s="19"/>
      <c r="J104" s="19" t="s">
        <v>96</v>
      </c>
      <c r="K104" s="18" t="s">
        <v>264</v>
      </c>
      <c r="L104" s="18" t="s">
        <v>236</v>
      </c>
    </row>
    <row r="105" spans="1:12" ht="30">
      <c r="A105" s="18"/>
      <c r="B105" s="18"/>
      <c r="C105" s="18"/>
      <c r="D105" s="58"/>
      <c r="E105" s="18"/>
      <c r="F105" s="18"/>
      <c r="G105" s="19"/>
      <c r="H105" s="19"/>
      <c r="I105" s="19"/>
      <c r="J105" s="19" t="s">
        <v>14</v>
      </c>
      <c r="K105" s="18" t="s">
        <v>241</v>
      </c>
      <c r="L105" s="18"/>
    </row>
    <row r="106" spans="1:12" ht="27" customHeight="1">
      <c r="A106" s="2"/>
      <c r="B106" s="2"/>
      <c r="C106" s="16"/>
      <c r="D106" s="7"/>
      <c r="E106" s="16">
        <v>0</v>
      </c>
      <c r="F106" s="16"/>
      <c r="G106" s="14" t="s">
        <v>56</v>
      </c>
      <c r="H106" s="14">
        <v>0</v>
      </c>
      <c r="I106" s="14" t="s">
        <v>57</v>
      </c>
      <c r="J106" s="14">
        <v>35</v>
      </c>
      <c r="K106" s="16"/>
      <c r="L106" s="16"/>
    </row>
    <row r="107" spans="1:12">
      <c r="A107" s="2"/>
      <c r="B107" s="2"/>
      <c r="C107" s="16"/>
      <c r="D107" s="7"/>
      <c r="E107" s="16">
        <v>50</v>
      </c>
      <c r="F107" s="16"/>
      <c r="G107" s="14" t="s">
        <v>56</v>
      </c>
      <c r="H107" s="14">
        <v>36</v>
      </c>
      <c r="I107" s="14" t="s">
        <v>57</v>
      </c>
      <c r="J107" s="14">
        <v>70</v>
      </c>
      <c r="K107" s="16"/>
      <c r="L107" s="16"/>
    </row>
    <row r="108" spans="1:12">
      <c r="A108" s="2"/>
      <c r="B108" s="2"/>
      <c r="C108" s="16"/>
      <c r="D108" s="7"/>
      <c r="E108" s="16">
        <v>100</v>
      </c>
      <c r="F108" s="16"/>
      <c r="G108" s="14" t="s">
        <v>56</v>
      </c>
      <c r="H108" s="14">
        <v>71</v>
      </c>
      <c r="I108" s="14" t="s">
        <v>57</v>
      </c>
      <c r="J108" s="14">
        <v>100</v>
      </c>
      <c r="K108" s="16"/>
      <c r="L108" s="16"/>
    </row>
    <row r="109" spans="1:12" ht="60">
      <c r="A109" s="17" t="s">
        <v>415</v>
      </c>
      <c r="B109" s="18"/>
      <c r="C109" s="18" t="s">
        <v>127</v>
      </c>
      <c r="D109" s="58">
        <v>0.2</v>
      </c>
      <c r="E109" s="38">
        <f>IF(H109='Методика оценки'!H110,'Методика оценки'!E110,IF(H109='Методика оценки'!H111,'Методика оценки'!E111,'Методика оценки'!E110))</f>
        <v>0</v>
      </c>
      <c r="F109" s="18" t="s">
        <v>416</v>
      </c>
      <c r="G109" s="19"/>
      <c r="H109" s="19"/>
      <c r="I109" s="19"/>
      <c r="J109" s="19" t="s">
        <v>97</v>
      </c>
      <c r="K109" s="18" t="s">
        <v>127</v>
      </c>
      <c r="L109" s="18" t="s">
        <v>236</v>
      </c>
    </row>
    <row r="110" spans="1:12">
      <c r="A110" s="2"/>
      <c r="B110" s="2"/>
      <c r="C110" s="16"/>
      <c r="D110" s="7"/>
      <c r="E110" s="16">
        <v>0</v>
      </c>
      <c r="F110" s="16"/>
      <c r="G110" s="14"/>
      <c r="H110" s="14" t="s">
        <v>176</v>
      </c>
      <c r="I110" s="14"/>
      <c r="J110" s="14"/>
      <c r="K110" s="16"/>
      <c r="L110" s="16"/>
    </row>
    <row r="111" spans="1:12">
      <c r="A111" s="2"/>
      <c r="B111" s="2"/>
      <c r="C111" s="16"/>
      <c r="D111" s="7"/>
      <c r="E111" s="16">
        <v>100</v>
      </c>
      <c r="F111" s="16"/>
      <c r="G111" s="14"/>
      <c r="H111" s="14" t="s">
        <v>623</v>
      </c>
      <c r="I111" s="14"/>
      <c r="J111" s="14"/>
      <c r="K111" s="16"/>
      <c r="L111" s="16"/>
    </row>
    <row r="112" spans="1:12" ht="153.75" customHeight="1">
      <c r="A112" s="20" t="s">
        <v>105</v>
      </c>
      <c r="B112" s="22" t="s">
        <v>106</v>
      </c>
      <c r="C112" s="22" t="s">
        <v>3</v>
      </c>
      <c r="D112" s="71">
        <v>0.2</v>
      </c>
      <c r="E112" s="37"/>
      <c r="F112" s="21"/>
      <c r="G112" s="21"/>
      <c r="H112" s="42"/>
      <c r="I112" s="42"/>
      <c r="J112" s="42"/>
      <c r="K112" s="22"/>
      <c r="L112" s="22"/>
    </row>
    <row r="113" spans="1:13" ht="120">
      <c r="A113" s="18" t="s">
        <v>418</v>
      </c>
      <c r="B113" s="18"/>
      <c r="C113" s="18" t="s">
        <v>654</v>
      </c>
      <c r="D113" s="58">
        <v>0.02</v>
      </c>
      <c r="E113" s="38"/>
      <c r="F113" s="18" t="s">
        <v>710</v>
      </c>
      <c r="G113" s="19"/>
      <c r="H113" s="19"/>
      <c r="I113" s="19"/>
      <c r="J113" s="19" t="s">
        <v>98</v>
      </c>
      <c r="K113" s="18" t="s">
        <v>266</v>
      </c>
      <c r="L113" s="18" t="s">
        <v>164</v>
      </c>
      <c r="M113" s="67"/>
    </row>
    <row r="114" spans="1:13" ht="60">
      <c r="A114" s="18"/>
      <c r="B114" s="18"/>
      <c r="C114" s="18"/>
      <c r="D114" s="58"/>
      <c r="E114" s="18"/>
      <c r="F114" s="18"/>
      <c r="G114" s="19"/>
      <c r="H114" s="19"/>
      <c r="I114" s="19"/>
      <c r="J114" s="19" t="s">
        <v>101</v>
      </c>
      <c r="K114" s="18" t="s">
        <v>267</v>
      </c>
      <c r="L114" s="18" t="s">
        <v>60</v>
      </c>
    </row>
    <row r="115" spans="1:13">
      <c r="A115" s="2"/>
      <c r="B115" s="2"/>
      <c r="C115" s="16"/>
      <c r="D115" s="7"/>
      <c r="E115" s="16">
        <v>0</v>
      </c>
      <c r="F115" s="16"/>
      <c r="G115" s="14" t="s">
        <v>56</v>
      </c>
      <c r="H115" s="14">
        <v>0</v>
      </c>
      <c r="I115" s="14" t="s">
        <v>57</v>
      </c>
      <c r="J115" s="14">
        <v>10</v>
      </c>
      <c r="K115" s="23"/>
      <c r="L115" s="16"/>
    </row>
    <row r="116" spans="1:13">
      <c r="A116" s="2"/>
      <c r="B116" s="2"/>
      <c r="C116" s="16"/>
      <c r="D116" s="7"/>
      <c r="E116" s="16">
        <v>50</v>
      </c>
      <c r="F116" s="16"/>
      <c r="G116" s="14" t="s">
        <v>56</v>
      </c>
      <c r="H116" s="14">
        <v>11</v>
      </c>
      <c r="I116" s="14" t="s">
        <v>57</v>
      </c>
      <c r="J116" s="14">
        <v>50</v>
      </c>
      <c r="K116" s="16"/>
      <c r="L116" s="16"/>
    </row>
    <row r="117" spans="1:13">
      <c r="A117" s="2"/>
      <c r="B117" s="2"/>
      <c r="C117" s="16"/>
      <c r="D117" s="7"/>
      <c r="E117" s="16">
        <v>100</v>
      </c>
      <c r="F117" s="16"/>
      <c r="G117" s="14" t="s">
        <v>56</v>
      </c>
      <c r="H117" s="14">
        <v>51</v>
      </c>
      <c r="I117" s="14" t="s">
        <v>57</v>
      </c>
      <c r="J117" s="14">
        <v>100</v>
      </c>
      <c r="K117" s="16"/>
      <c r="L117" s="16"/>
    </row>
    <row r="118" spans="1:13">
      <c r="A118" s="2"/>
      <c r="B118" s="2"/>
      <c r="C118" s="16"/>
      <c r="D118" s="7"/>
      <c r="E118" s="16">
        <v>50</v>
      </c>
      <c r="F118" s="16"/>
      <c r="G118" s="14" t="s">
        <v>56</v>
      </c>
      <c r="H118" s="14">
        <v>101</v>
      </c>
      <c r="I118" s="14" t="s">
        <v>57</v>
      </c>
      <c r="J118" s="14">
        <v>120</v>
      </c>
      <c r="K118" s="16"/>
      <c r="L118" s="16"/>
    </row>
    <row r="119" spans="1:13">
      <c r="A119" s="2"/>
      <c r="B119" s="2"/>
      <c r="C119" s="16"/>
      <c r="D119" s="7"/>
      <c r="E119" s="16">
        <v>0</v>
      </c>
      <c r="F119" s="16"/>
      <c r="G119" s="14" t="s">
        <v>56</v>
      </c>
      <c r="H119" s="14">
        <v>121</v>
      </c>
      <c r="I119" s="14" t="s">
        <v>57</v>
      </c>
      <c r="J119" s="14"/>
      <c r="K119" s="16"/>
      <c r="L119" s="16"/>
    </row>
    <row r="120" spans="1:13" ht="87" customHeight="1">
      <c r="A120" s="18" t="s">
        <v>425</v>
      </c>
      <c r="B120" s="18"/>
      <c r="C120" s="18" t="s">
        <v>655</v>
      </c>
      <c r="D120" s="58">
        <v>0.08</v>
      </c>
      <c r="E120" s="38"/>
      <c r="F120" s="18" t="s">
        <v>447</v>
      </c>
      <c r="G120" s="19"/>
      <c r="H120" s="19"/>
      <c r="I120" s="19"/>
      <c r="J120" s="19" t="s">
        <v>103</v>
      </c>
      <c r="K120" s="18" t="s">
        <v>268</v>
      </c>
      <c r="L120" s="18" t="s">
        <v>60</v>
      </c>
    </row>
    <row r="121" spans="1:13" ht="30">
      <c r="A121" s="18"/>
      <c r="B121" s="18"/>
      <c r="C121" s="18"/>
      <c r="D121" s="58"/>
      <c r="E121" s="18"/>
      <c r="F121" s="18"/>
      <c r="G121" s="19"/>
      <c r="H121" s="19"/>
      <c r="I121" s="19"/>
      <c r="J121" s="19" t="s">
        <v>120</v>
      </c>
      <c r="K121" s="18" t="s">
        <v>265</v>
      </c>
      <c r="L121" s="18" t="s">
        <v>60</v>
      </c>
    </row>
    <row r="122" spans="1:13">
      <c r="A122" s="2"/>
      <c r="B122" s="2"/>
      <c r="C122" s="27"/>
      <c r="D122" s="7"/>
      <c r="E122" s="16">
        <v>0</v>
      </c>
      <c r="F122" s="16"/>
      <c r="G122" s="14" t="s">
        <v>56</v>
      </c>
      <c r="H122" s="14">
        <v>0</v>
      </c>
      <c r="I122" s="14" t="s">
        <v>57</v>
      </c>
      <c r="J122" s="14">
        <v>30</v>
      </c>
      <c r="K122" s="23"/>
      <c r="L122" s="16"/>
    </row>
    <row r="123" spans="1:13">
      <c r="A123" s="2"/>
      <c r="B123" s="2"/>
      <c r="C123" s="16"/>
      <c r="D123" s="7"/>
      <c r="E123" s="16">
        <v>50</v>
      </c>
      <c r="F123" s="16"/>
      <c r="G123" s="14" t="s">
        <v>56</v>
      </c>
      <c r="H123" s="14">
        <v>31</v>
      </c>
      <c r="I123" s="14" t="s">
        <v>57</v>
      </c>
      <c r="J123" s="14">
        <v>60</v>
      </c>
      <c r="K123" s="16"/>
      <c r="L123" s="16"/>
    </row>
    <row r="124" spans="1:13">
      <c r="A124" s="2"/>
      <c r="B124" s="2"/>
      <c r="C124" s="16"/>
      <c r="D124" s="7"/>
      <c r="E124" s="16">
        <v>100</v>
      </c>
      <c r="F124" s="16"/>
      <c r="G124" s="14" t="s">
        <v>56</v>
      </c>
      <c r="H124" s="14">
        <v>61</v>
      </c>
      <c r="I124" s="14" t="s">
        <v>57</v>
      </c>
      <c r="J124" s="14">
        <v>100</v>
      </c>
      <c r="K124" s="16"/>
      <c r="L124" s="16"/>
    </row>
    <row r="125" spans="1:13" ht="92.25" customHeight="1">
      <c r="A125" s="18" t="s">
        <v>426</v>
      </c>
      <c r="B125" s="18"/>
      <c r="C125" s="18" t="s">
        <v>713</v>
      </c>
      <c r="D125" s="58">
        <v>0.04</v>
      </c>
      <c r="E125" s="38"/>
      <c r="F125" s="18" t="s">
        <v>448</v>
      </c>
      <c r="G125" s="19"/>
      <c r="H125" s="19"/>
      <c r="I125" s="19"/>
      <c r="J125" s="19" t="s">
        <v>121</v>
      </c>
      <c r="K125" s="18" t="s">
        <v>269</v>
      </c>
      <c r="L125" s="18" t="s">
        <v>165</v>
      </c>
    </row>
    <row r="126" spans="1:13" ht="30">
      <c r="A126" s="18"/>
      <c r="B126" s="18"/>
      <c r="C126" s="18"/>
      <c r="D126" s="58"/>
      <c r="E126" s="18"/>
      <c r="F126" s="18"/>
      <c r="G126" s="19"/>
      <c r="H126" s="19"/>
      <c r="I126" s="19"/>
      <c r="J126" s="19" t="s">
        <v>120</v>
      </c>
      <c r="K126" s="18" t="s">
        <v>265</v>
      </c>
      <c r="L126" s="18" t="s">
        <v>60</v>
      </c>
    </row>
    <row r="127" spans="1:13">
      <c r="A127" s="2"/>
      <c r="B127" s="2"/>
      <c r="C127" s="16"/>
      <c r="D127" s="7"/>
      <c r="E127" s="16">
        <v>0</v>
      </c>
      <c r="F127" s="16"/>
      <c r="G127" s="14" t="s">
        <v>56</v>
      </c>
      <c r="H127" s="14">
        <v>0</v>
      </c>
      <c r="I127" s="14" t="s">
        <v>57</v>
      </c>
      <c r="J127" s="14">
        <v>0</v>
      </c>
      <c r="K127" s="23"/>
      <c r="L127" s="23"/>
    </row>
    <row r="128" spans="1:13">
      <c r="A128" s="2"/>
      <c r="B128" s="2"/>
      <c r="C128" s="16"/>
      <c r="D128" s="7"/>
      <c r="E128" s="16">
        <v>50</v>
      </c>
      <c r="F128" s="16"/>
      <c r="G128" s="14" t="s">
        <v>56</v>
      </c>
      <c r="H128" s="14">
        <v>1</v>
      </c>
      <c r="I128" s="14" t="s">
        <v>57</v>
      </c>
      <c r="J128" s="14">
        <v>2</v>
      </c>
      <c r="K128" s="16"/>
      <c r="L128" s="16"/>
    </row>
    <row r="129" spans="1:12">
      <c r="A129" s="2"/>
      <c r="B129" s="2"/>
      <c r="C129" s="16"/>
      <c r="D129" s="7"/>
      <c r="E129" s="16">
        <v>100</v>
      </c>
      <c r="F129" s="16"/>
      <c r="G129" s="14" t="s">
        <v>56</v>
      </c>
      <c r="H129" s="14">
        <v>3</v>
      </c>
      <c r="I129" s="14" t="s">
        <v>57</v>
      </c>
      <c r="J129" s="14"/>
      <c r="K129" s="16"/>
      <c r="L129" s="16"/>
    </row>
    <row r="130" spans="1:12" ht="122.25" customHeight="1">
      <c r="A130" s="18" t="s">
        <v>427</v>
      </c>
      <c r="B130" s="18"/>
      <c r="C130" s="18" t="s">
        <v>656</v>
      </c>
      <c r="D130" s="58">
        <v>0.1</v>
      </c>
      <c r="E130" s="38"/>
      <c r="F130" s="18" t="s">
        <v>449</v>
      </c>
      <c r="G130" s="19"/>
      <c r="H130" s="19"/>
      <c r="I130" s="19"/>
      <c r="J130" s="19" t="s">
        <v>122</v>
      </c>
      <c r="K130" s="18" t="s">
        <v>270</v>
      </c>
      <c r="L130" s="18" t="s">
        <v>165</v>
      </c>
    </row>
    <row r="131" spans="1:12" ht="30">
      <c r="A131" s="18"/>
      <c r="B131" s="18"/>
      <c r="C131" s="18"/>
      <c r="D131" s="58"/>
      <c r="E131" s="18"/>
      <c r="F131" s="18"/>
      <c r="G131" s="19"/>
      <c r="H131" s="19"/>
      <c r="I131" s="19"/>
      <c r="J131" s="19" t="s">
        <v>120</v>
      </c>
      <c r="K131" s="18" t="s">
        <v>265</v>
      </c>
      <c r="L131" s="18" t="s">
        <v>60</v>
      </c>
    </row>
    <row r="132" spans="1:12">
      <c r="A132" s="2"/>
      <c r="B132" s="2"/>
      <c r="C132" s="16"/>
      <c r="D132" s="7"/>
      <c r="E132" s="16">
        <v>0</v>
      </c>
      <c r="F132" s="16"/>
      <c r="G132" s="14" t="s">
        <v>56</v>
      </c>
      <c r="H132" s="14">
        <v>0</v>
      </c>
      <c r="I132" s="14" t="s">
        <v>57</v>
      </c>
      <c r="J132" s="14">
        <v>50</v>
      </c>
      <c r="K132" s="23"/>
      <c r="L132" s="16"/>
    </row>
    <row r="133" spans="1:12">
      <c r="A133" s="2"/>
      <c r="B133" s="2"/>
      <c r="C133" s="16"/>
      <c r="D133" s="7"/>
      <c r="E133" s="16">
        <v>50</v>
      </c>
      <c r="F133" s="16"/>
      <c r="G133" s="14" t="s">
        <v>56</v>
      </c>
      <c r="H133" s="14">
        <v>51</v>
      </c>
      <c r="I133" s="14" t="s">
        <v>57</v>
      </c>
      <c r="J133" s="14">
        <v>90</v>
      </c>
      <c r="K133" s="16"/>
      <c r="L133" s="16"/>
    </row>
    <row r="134" spans="1:12">
      <c r="A134" s="2"/>
      <c r="B134" s="2"/>
      <c r="C134" s="16"/>
      <c r="D134" s="7"/>
      <c r="E134" s="16">
        <v>100</v>
      </c>
      <c r="F134" s="16"/>
      <c r="G134" s="14" t="s">
        <v>56</v>
      </c>
      <c r="H134" s="14">
        <v>91</v>
      </c>
      <c r="I134" s="14" t="s">
        <v>57</v>
      </c>
      <c r="J134" s="14"/>
      <c r="K134" s="16"/>
      <c r="L134" s="16"/>
    </row>
    <row r="135" spans="1:12" ht="105">
      <c r="A135" s="18" t="s">
        <v>428</v>
      </c>
      <c r="B135" s="18"/>
      <c r="C135" s="18" t="s">
        <v>657</v>
      </c>
      <c r="D135" s="58">
        <v>0.08</v>
      </c>
      <c r="E135" s="38"/>
      <c r="F135" s="18" t="s">
        <v>450</v>
      </c>
      <c r="G135" s="19"/>
      <c r="H135" s="19"/>
      <c r="I135" s="19"/>
      <c r="J135" s="19" t="s">
        <v>125</v>
      </c>
      <c r="K135" s="18" t="s">
        <v>271</v>
      </c>
      <c r="L135" s="18" t="s">
        <v>165</v>
      </c>
    </row>
    <row r="136" spans="1:12" ht="30">
      <c r="A136" s="18"/>
      <c r="B136" s="18"/>
      <c r="C136" s="18"/>
      <c r="D136" s="58"/>
      <c r="E136" s="18"/>
      <c r="F136" s="18"/>
      <c r="G136" s="19"/>
      <c r="H136" s="19"/>
      <c r="I136" s="19"/>
      <c r="J136" s="19" t="s">
        <v>120</v>
      </c>
      <c r="K136" s="18" t="s">
        <v>265</v>
      </c>
      <c r="L136" s="18"/>
    </row>
    <row r="137" spans="1:12">
      <c r="A137" s="2"/>
      <c r="B137" s="2"/>
      <c r="C137" s="16"/>
      <c r="D137" s="7"/>
      <c r="E137" s="16">
        <v>0</v>
      </c>
      <c r="F137" s="16"/>
      <c r="G137" s="14" t="s">
        <v>56</v>
      </c>
      <c r="H137" s="14">
        <v>0</v>
      </c>
      <c r="I137" s="14" t="s">
        <v>57</v>
      </c>
      <c r="J137" s="14">
        <v>50</v>
      </c>
      <c r="K137" s="23"/>
      <c r="L137" s="16" t="s">
        <v>60</v>
      </c>
    </row>
    <row r="138" spans="1:12">
      <c r="A138" s="2"/>
      <c r="B138" s="2"/>
      <c r="C138" s="16"/>
      <c r="D138" s="7"/>
      <c r="E138" s="16">
        <v>50</v>
      </c>
      <c r="F138" s="16"/>
      <c r="G138" s="14" t="s">
        <v>56</v>
      </c>
      <c r="H138" s="14">
        <v>51</v>
      </c>
      <c r="I138" s="14" t="s">
        <v>57</v>
      </c>
      <c r="J138" s="14">
        <v>90</v>
      </c>
      <c r="K138" s="16"/>
      <c r="L138" s="16"/>
    </row>
    <row r="139" spans="1:12">
      <c r="A139" s="2"/>
      <c r="B139" s="2"/>
      <c r="C139" s="16"/>
      <c r="D139" s="7"/>
      <c r="E139" s="16">
        <v>100</v>
      </c>
      <c r="F139" s="16"/>
      <c r="G139" s="14" t="s">
        <v>56</v>
      </c>
      <c r="H139" s="14">
        <v>91</v>
      </c>
      <c r="I139" s="14" t="s">
        <v>57</v>
      </c>
      <c r="J139" s="14"/>
      <c r="K139" s="16"/>
      <c r="L139" s="16"/>
    </row>
    <row r="140" spans="1:12" ht="288" customHeight="1">
      <c r="A140" s="18" t="s">
        <v>429</v>
      </c>
      <c r="B140" s="18"/>
      <c r="C140" s="33" t="s">
        <v>658</v>
      </c>
      <c r="D140" s="58">
        <v>0.06</v>
      </c>
      <c r="E140" s="38"/>
      <c r="F140" s="18" t="s">
        <v>440</v>
      </c>
      <c r="G140" s="19"/>
      <c r="H140" s="19"/>
      <c r="I140" s="19"/>
      <c r="J140" s="19" t="s">
        <v>130</v>
      </c>
      <c r="K140" s="18" t="s">
        <v>272</v>
      </c>
      <c r="L140" s="18" t="s">
        <v>166</v>
      </c>
    </row>
    <row r="141" spans="1:12">
      <c r="A141" s="2"/>
      <c r="B141" s="2"/>
      <c r="C141" s="16"/>
      <c r="D141" s="7"/>
      <c r="E141" s="16">
        <v>0</v>
      </c>
      <c r="F141" s="14"/>
      <c r="G141" s="14" t="s">
        <v>56</v>
      </c>
      <c r="H141" s="14">
        <v>0</v>
      </c>
      <c r="I141" s="14" t="s">
        <v>57</v>
      </c>
      <c r="J141" s="14">
        <v>0</v>
      </c>
      <c r="K141" s="23"/>
      <c r="L141" s="16"/>
    </row>
    <row r="142" spans="1:12">
      <c r="A142" s="2"/>
      <c r="B142" s="2"/>
      <c r="C142" s="16"/>
      <c r="D142" s="7"/>
      <c r="E142" s="16">
        <v>50</v>
      </c>
      <c r="F142" s="14"/>
      <c r="G142" s="14" t="s">
        <v>56</v>
      </c>
      <c r="H142" s="14">
        <v>1</v>
      </c>
      <c r="I142" s="14" t="s">
        <v>57</v>
      </c>
      <c r="J142" s="14">
        <v>1</v>
      </c>
      <c r="K142" s="16"/>
      <c r="L142" s="16"/>
    </row>
    <row r="143" spans="1:12">
      <c r="A143" s="2"/>
      <c r="B143" s="2"/>
      <c r="C143" s="16"/>
      <c r="D143" s="7"/>
      <c r="E143" s="16">
        <v>100</v>
      </c>
      <c r="F143" s="14"/>
      <c r="G143" s="14" t="s">
        <v>56</v>
      </c>
      <c r="H143" s="14">
        <v>2</v>
      </c>
      <c r="I143" s="14" t="s">
        <v>57</v>
      </c>
      <c r="J143" s="14"/>
      <c r="K143" s="16"/>
      <c r="L143" s="16"/>
    </row>
    <row r="144" spans="1:12" ht="115.5" customHeight="1">
      <c r="A144" s="18" t="s">
        <v>430</v>
      </c>
      <c r="B144" s="18"/>
      <c r="C144" s="33" t="s">
        <v>729</v>
      </c>
      <c r="D144" s="58">
        <v>0.06</v>
      </c>
      <c r="E144" s="18"/>
      <c r="F144" s="18" t="s">
        <v>441</v>
      </c>
      <c r="G144" s="19"/>
      <c r="H144" s="19"/>
      <c r="I144" s="19"/>
      <c r="J144" s="19" t="s">
        <v>132</v>
      </c>
      <c r="K144" s="18" t="s">
        <v>275</v>
      </c>
      <c r="L144" s="18" t="s">
        <v>166</v>
      </c>
    </row>
    <row r="145" spans="1:12">
      <c r="A145" s="2"/>
      <c r="B145" s="2"/>
      <c r="C145" s="16"/>
      <c r="D145" s="7"/>
      <c r="E145" s="16">
        <v>100</v>
      </c>
      <c r="F145" s="16"/>
      <c r="G145" s="14" t="s">
        <v>623</v>
      </c>
      <c r="H145" s="14" t="s">
        <v>358</v>
      </c>
      <c r="I145" s="14"/>
      <c r="J145" s="14"/>
      <c r="K145" s="23"/>
      <c r="L145" s="16"/>
    </row>
    <row r="146" spans="1:12">
      <c r="A146" s="2"/>
      <c r="B146" s="2"/>
      <c r="C146" s="16"/>
      <c r="D146" s="7"/>
      <c r="E146" s="16">
        <v>90</v>
      </c>
      <c r="F146" s="16"/>
      <c r="G146" s="14"/>
      <c r="H146" s="14" t="s">
        <v>359</v>
      </c>
      <c r="I146" s="14"/>
      <c r="J146" s="14"/>
      <c r="K146" s="16"/>
      <c r="L146" s="16"/>
    </row>
    <row r="147" spans="1:12">
      <c r="A147" s="2"/>
      <c r="B147" s="2"/>
      <c r="C147" s="16"/>
      <c r="D147" s="7"/>
      <c r="E147" s="16">
        <v>80</v>
      </c>
      <c r="F147" s="16"/>
      <c r="G147" s="14"/>
      <c r="H147" s="14" t="s">
        <v>360</v>
      </c>
      <c r="I147" s="14"/>
      <c r="J147" s="14"/>
      <c r="K147" s="16"/>
      <c r="L147" s="16"/>
    </row>
    <row r="148" spans="1:12">
      <c r="A148" s="2"/>
      <c r="B148" s="2"/>
      <c r="C148" s="16"/>
      <c r="D148" s="7"/>
      <c r="E148" s="16">
        <v>0</v>
      </c>
      <c r="F148" s="16"/>
      <c r="G148" s="14" t="s">
        <v>176</v>
      </c>
      <c r="H148" s="14" t="s">
        <v>176</v>
      </c>
      <c r="I148" s="14"/>
      <c r="J148" s="14"/>
      <c r="K148" s="16"/>
      <c r="L148" s="16"/>
    </row>
    <row r="149" spans="1:12" ht="60">
      <c r="A149" s="18" t="s">
        <v>431</v>
      </c>
      <c r="B149" s="18"/>
      <c r="C149" s="18" t="s">
        <v>685</v>
      </c>
      <c r="D149" s="58">
        <v>0.04</v>
      </c>
      <c r="E149" s="38">
        <f>IF(H149&gt;='Методика оценки'!H151,'Методика оценки'!E151,IF('Методика оценки'!H152&lt;=H149&lt;='Методика оценки'!J152,'Методика оценки'!E152,IF(H149&lt;='Методика оценки'!J153,'Методика оценки'!E153,'Методика оценки'!E152)))</f>
        <v>100</v>
      </c>
      <c r="F149" s="18" t="s">
        <v>442</v>
      </c>
      <c r="G149" s="19"/>
      <c r="H149" s="19"/>
      <c r="I149" s="19"/>
      <c r="J149" s="19" t="s">
        <v>134</v>
      </c>
      <c r="K149" s="18" t="s">
        <v>273</v>
      </c>
      <c r="L149" s="18" t="s">
        <v>167</v>
      </c>
    </row>
    <row r="150" spans="1:12" s="35" customFormat="1" ht="45">
      <c r="A150" s="18"/>
      <c r="B150" s="18"/>
      <c r="C150" s="18"/>
      <c r="D150" s="58"/>
      <c r="E150" s="18"/>
      <c r="F150" s="18"/>
      <c r="G150" s="19"/>
      <c r="H150" s="19"/>
      <c r="I150" s="19"/>
      <c r="J150" s="19" t="s">
        <v>136</v>
      </c>
      <c r="K150" s="18" t="s">
        <v>274</v>
      </c>
      <c r="L150" s="18" t="s">
        <v>166</v>
      </c>
    </row>
    <row r="151" spans="1:12">
      <c r="A151" s="2"/>
      <c r="B151" s="2"/>
      <c r="C151" s="16"/>
      <c r="D151" s="7"/>
      <c r="E151" s="16">
        <v>0</v>
      </c>
      <c r="F151" s="16"/>
      <c r="G151" s="14" t="s">
        <v>56</v>
      </c>
      <c r="H151" s="14">
        <v>11</v>
      </c>
      <c r="I151" s="14" t="s">
        <v>57</v>
      </c>
      <c r="J151" s="14"/>
      <c r="K151" s="23"/>
      <c r="L151" s="23"/>
    </row>
    <row r="152" spans="1:12">
      <c r="A152" s="2"/>
      <c r="B152" s="2"/>
      <c r="C152" s="16"/>
      <c r="D152" s="7"/>
      <c r="E152" s="16">
        <v>50</v>
      </c>
      <c r="F152" s="16"/>
      <c r="G152" s="14" t="s">
        <v>56</v>
      </c>
      <c r="H152" s="14">
        <v>6</v>
      </c>
      <c r="I152" s="14" t="s">
        <v>57</v>
      </c>
      <c r="J152" s="14">
        <v>10</v>
      </c>
      <c r="K152" s="16"/>
      <c r="L152" s="16"/>
    </row>
    <row r="153" spans="1:12">
      <c r="A153" s="2"/>
      <c r="B153" s="2"/>
      <c r="C153" s="16"/>
      <c r="D153" s="7"/>
      <c r="E153" s="16">
        <v>100</v>
      </c>
      <c r="F153" s="16"/>
      <c r="G153" s="14" t="s">
        <v>56</v>
      </c>
      <c r="H153" s="14">
        <v>0</v>
      </c>
      <c r="I153" s="14" t="s">
        <v>57</v>
      </c>
      <c r="J153" s="14">
        <v>5</v>
      </c>
      <c r="K153" s="16"/>
      <c r="L153" s="16"/>
    </row>
    <row r="154" spans="1:12" ht="87.75" customHeight="1">
      <c r="A154" s="18" t="s">
        <v>432</v>
      </c>
      <c r="B154" s="18"/>
      <c r="C154" s="18" t="s">
        <v>276</v>
      </c>
      <c r="D154" s="58">
        <v>0.06</v>
      </c>
      <c r="E154" s="38"/>
      <c r="F154" s="18" t="s">
        <v>443</v>
      </c>
      <c r="G154" s="19"/>
      <c r="H154" s="19"/>
      <c r="I154" s="19"/>
      <c r="J154" s="19" t="s">
        <v>137</v>
      </c>
      <c r="K154" s="18" t="s">
        <v>276</v>
      </c>
      <c r="L154" s="18" t="s">
        <v>166</v>
      </c>
    </row>
    <row r="155" spans="1:12">
      <c r="A155" s="2"/>
      <c r="B155" s="2"/>
      <c r="C155" s="16"/>
      <c r="D155" s="7"/>
      <c r="E155" s="16">
        <v>100</v>
      </c>
      <c r="F155" s="16"/>
      <c r="G155" s="14" t="s">
        <v>56</v>
      </c>
      <c r="H155" s="14">
        <v>0</v>
      </c>
      <c r="I155" s="14" t="s">
        <v>57</v>
      </c>
      <c r="J155" s="14">
        <v>2</v>
      </c>
      <c r="K155" s="16"/>
      <c r="L155" s="16"/>
    </row>
    <row r="156" spans="1:12">
      <c r="A156" s="2"/>
      <c r="B156" s="2"/>
      <c r="C156" s="16"/>
      <c r="D156" s="7"/>
      <c r="E156" s="16">
        <v>50</v>
      </c>
      <c r="F156" s="16"/>
      <c r="G156" s="14" t="s">
        <v>56</v>
      </c>
      <c r="H156" s="14">
        <v>3</v>
      </c>
      <c r="I156" s="14" t="s">
        <v>57</v>
      </c>
      <c r="J156" s="14">
        <v>8</v>
      </c>
      <c r="K156" s="16"/>
      <c r="L156" s="16"/>
    </row>
    <row r="157" spans="1:12">
      <c r="A157" s="2"/>
      <c r="B157" s="2"/>
      <c r="C157" s="16"/>
      <c r="D157" s="7"/>
      <c r="E157" s="16">
        <v>0</v>
      </c>
      <c r="F157" s="16"/>
      <c r="G157" s="14" t="s">
        <v>56</v>
      </c>
      <c r="H157" s="14">
        <v>9</v>
      </c>
      <c r="I157" s="14" t="s">
        <v>57</v>
      </c>
      <c r="J157" s="14"/>
      <c r="K157" s="16"/>
      <c r="L157" s="16"/>
    </row>
    <row r="158" spans="1:12" ht="30">
      <c r="A158" s="18" t="s">
        <v>433</v>
      </c>
      <c r="B158" s="17"/>
      <c r="C158" s="53" t="s">
        <v>659</v>
      </c>
      <c r="D158" s="58">
        <v>0.1</v>
      </c>
      <c r="E158" s="38">
        <f>IF(H158&lt;='Методика оценки'!J159,'Методика оценки'!E159,IF('Методика оценки'!H160&lt;=H158&lt;='Методика оценки'!J160,'Методика оценки'!E160,IF(H158&gt;='Методика оценки'!H161,'Методика оценки'!E161,'Методика оценки'!E160)))</f>
        <v>0</v>
      </c>
      <c r="F158" s="18" t="s">
        <v>636</v>
      </c>
      <c r="G158" s="19"/>
      <c r="H158" s="19"/>
      <c r="I158" s="19"/>
      <c r="J158" s="19" t="s">
        <v>139</v>
      </c>
      <c r="K158" s="18" t="s">
        <v>304</v>
      </c>
      <c r="L158" s="18"/>
    </row>
    <row r="159" spans="1:12">
      <c r="A159" s="23"/>
      <c r="B159" s="24"/>
      <c r="C159" s="52"/>
      <c r="D159" s="72"/>
      <c r="E159" s="16">
        <v>0</v>
      </c>
      <c r="F159" s="14"/>
      <c r="G159" s="3" t="s">
        <v>56</v>
      </c>
      <c r="H159" s="11">
        <v>0</v>
      </c>
      <c r="I159" s="14" t="s">
        <v>57</v>
      </c>
      <c r="J159" s="11">
        <v>0.5</v>
      </c>
      <c r="K159" s="23"/>
      <c r="L159" s="23"/>
    </row>
    <row r="160" spans="1:12">
      <c r="A160" s="23"/>
      <c r="B160" s="24"/>
      <c r="C160" s="52"/>
      <c r="D160" s="72"/>
      <c r="E160" s="16">
        <v>50</v>
      </c>
      <c r="F160" s="14"/>
      <c r="G160" s="14" t="s">
        <v>56</v>
      </c>
      <c r="H160" s="11">
        <v>0.6</v>
      </c>
      <c r="I160" s="14" t="s">
        <v>57</v>
      </c>
      <c r="J160" s="11">
        <v>0.9</v>
      </c>
      <c r="K160" s="23"/>
      <c r="L160" s="23"/>
    </row>
    <row r="161" spans="1:12">
      <c r="A161" s="23"/>
      <c r="B161" s="24"/>
      <c r="C161" s="52"/>
      <c r="D161" s="72"/>
      <c r="E161" s="16">
        <v>100</v>
      </c>
      <c r="F161" s="14"/>
      <c r="G161" s="3" t="s">
        <v>56</v>
      </c>
      <c r="H161" s="11">
        <v>1</v>
      </c>
      <c r="I161" s="14" t="s">
        <v>57</v>
      </c>
      <c r="J161" s="11"/>
      <c r="K161" s="23"/>
      <c r="L161" s="23"/>
    </row>
    <row r="162" spans="1:12" ht="60">
      <c r="A162" s="17"/>
      <c r="B162" s="17"/>
      <c r="C162" s="18" t="s">
        <v>296</v>
      </c>
      <c r="D162" s="58"/>
      <c r="E162" s="38"/>
      <c r="F162" s="18" t="s">
        <v>637</v>
      </c>
      <c r="G162" s="19"/>
      <c r="H162" s="19"/>
      <c r="I162" s="19"/>
      <c r="J162" s="19" t="s">
        <v>141</v>
      </c>
      <c r="K162" s="18" t="s">
        <v>277</v>
      </c>
      <c r="L162" s="18" t="s">
        <v>167</v>
      </c>
    </row>
    <row r="163" spans="1:12" ht="30">
      <c r="A163" s="17"/>
      <c r="B163" s="17"/>
      <c r="C163" s="18"/>
      <c r="D163" s="58"/>
      <c r="E163" s="18"/>
      <c r="F163" s="18"/>
      <c r="G163" s="19"/>
      <c r="H163" s="19"/>
      <c r="I163" s="19"/>
      <c r="J163" s="19" t="s">
        <v>143</v>
      </c>
      <c r="K163" s="18" t="s">
        <v>284</v>
      </c>
      <c r="L163" s="18"/>
    </row>
    <row r="164" spans="1:12">
      <c r="A164" s="2"/>
      <c r="B164" s="2"/>
      <c r="C164" s="16"/>
      <c r="D164" s="13"/>
      <c r="E164" s="16">
        <v>0</v>
      </c>
      <c r="F164" s="14"/>
      <c r="G164" s="3" t="s">
        <v>56</v>
      </c>
      <c r="H164" s="11">
        <v>0</v>
      </c>
      <c r="I164" s="14" t="s">
        <v>57</v>
      </c>
      <c r="J164" s="11">
        <v>0.5</v>
      </c>
      <c r="K164" s="27"/>
      <c r="L164" s="16"/>
    </row>
    <row r="165" spans="1:12">
      <c r="A165" s="2"/>
      <c r="B165" s="2"/>
      <c r="C165" s="16"/>
      <c r="D165" s="13"/>
      <c r="E165" s="16">
        <v>50</v>
      </c>
      <c r="F165" s="14"/>
      <c r="G165" s="14" t="s">
        <v>56</v>
      </c>
      <c r="H165" s="11">
        <v>0.6</v>
      </c>
      <c r="I165" s="14" t="s">
        <v>57</v>
      </c>
      <c r="J165" s="11">
        <v>0.9</v>
      </c>
      <c r="K165" s="16"/>
      <c r="L165" s="16"/>
    </row>
    <row r="166" spans="1:12">
      <c r="A166" s="2"/>
      <c r="B166" s="2"/>
      <c r="C166" s="16"/>
      <c r="D166" s="13"/>
      <c r="E166" s="16">
        <v>100</v>
      </c>
      <c r="F166" s="14"/>
      <c r="G166" s="3" t="s">
        <v>56</v>
      </c>
      <c r="H166" s="11">
        <v>1</v>
      </c>
      <c r="I166" s="14" t="s">
        <v>57</v>
      </c>
      <c r="J166" s="11"/>
      <c r="K166" s="16"/>
      <c r="L166" s="16"/>
    </row>
    <row r="167" spans="1:12" ht="60">
      <c r="A167" s="17"/>
      <c r="B167" s="17"/>
      <c r="C167" s="18" t="s">
        <v>295</v>
      </c>
      <c r="D167" s="58"/>
      <c r="E167" s="38"/>
      <c r="F167" s="18" t="s">
        <v>638</v>
      </c>
      <c r="G167" s="19"/>
      <c r="H167" s="19"/>
      <c r="I167" s="19"/>
      <c r="J167" s="19" t="s">
        <v>145</v>
      </c>
      <c r="K167" s="18" t="s">
        <v>278</v>
      </c>
      <c r="L167" s="18" t="s">
        <v>29</v>
      </c>
    </row>
    <row r="168" spans="1:12" ht="45">
      <c r="A168" s="17"/>
      <c r="B168" s="17"/>
      <c r="C168" s="18"/>
      <c r="D168" s="58"/>
      <c r="E168" s="18"/>
      <c r="F168" s="18"/>
      <c r="G168" s="19"/>
      <c r="H168" s="19"/>
      <c r="I168" s="19"/>
      <c r="J168" s="19" t="s">
        <v>147</v>
      </c>
      <c r="K168" s="18" t="s">
        <v>285</v>
      </c>
      <c r="L168" s="18"/>
    </row>
    <row r="169" spans="1:12">
      <c r="A169" s="2"/>
      <c r="B169" s="2"/>
      <c r="C169" s="16"/>
      <c r="D169" s="13"/>
      <c r="E169" s="16">
        <v>0</v>
      </c>
      <c r="F169" s="14"/>
      <c r="G169" s="3" t="s">
        <v>56</v>
      </c>
      <c r="H169" s="11">
        <v>0</v>
      </c>
      <c r="I169" s="14" t="s">
        <v>57</v>
      </c>
      <c r="J169" s="11">
        <v>0.5</v>
      </c>
      <c r="K169" s="27"/>
      <c r="L169" s="16"/>
    </row>
    <row r="170" spans="1:12">
      <c r="A170" s="2"/>
      <c r="B170" s="2"/>
      <c r="C170" s="16"/>
      <c r="D170" s="13"/>
      <c r="E170" s="16">
        <v>50</v>
      </c>
      <c r="F170" s="14"/>
      <c r="G170" s="14" t="s">
        <v>56</v>
      </c>
      <c r="H170" s="11">
        <v>0.6</v>
      </c>
      <c r="I170" s="14" t="s">
        <v>57</v>
      </c>
      <c r="J170" s="11">
        <v>0.9</v>
      </c>
      <c r="K170" s="16"/>
      <c r="L170" s="16"/>
    </row>
    <row r="171" spans="1:12">
      <c r="A171" s="2"/>
      <c r="B171" s="2"/>
      <c r="C171" s="16"/>
      <c r="D171" s="13"/>
      <c r="E171" s="16">
        <v>100</v>
      </c>
      <c r="F171" s="14"/>
      <c r="G171" s="3" t="s">
        <v>56</v>
      </c>
      <c r="H171" s="11">
        <v>1</v>
      </c>
      <c r="I171" s="14" t="s">
        <v>57</v>
      </c>
      <c r="J171" s="11"/>
      <c r="K171" s="16"/>
      <c r="L171" s="16"/>
    </row>
    <row r="172" spans="1:12" ht="60">
      <c r="A172" s="17"/>
      <c r="B172" s="17"/>
      <c r="C172" s="18" t="s">
        <v>297</v>
      </c>
      <c r="D172" s="58"/>
      <c r="E172" s="38"/>
      <c r="F172" s="18" t="s">
        <v>639</v>
      </c>
      <c r="G172" s="19"/>
      <c r="H172" s="19"/>
      <c r="I172" s="19"/>
      <c r="J172" s="19" t="s">
        <v>149</v>
      </c>
      <c r="K172" s="18" t="s">
        <v>283</v>
      </c>
      <c r="L172" s="18" t="s">
        <v>29</v>
      </c>
    </row>
    <row r="173" spans="1:12" ht="30">
      <c r="A173" s="17"/>
      <c r="B173" s="17"/>
      <c r="C173" s="18"/>
      <c r="D173" s="58"/>
      <c r="E173" s="18"/>
      <c r="F173" s="18"/>
      <c r="G173" s="19"/>
      <c r="H173" s="19"/>
      <c r="I173" s="19"/>
      <c r="J173" s="19" t="s">
        <v>151</v>
      </c>
      <c r="K173" s="18" t="s">
        <v>286</v>
      </c>
      <c r="L173" s="18"/>
    </row>
    <row r="174" spans="1:12">
      <c r="A174" s="2"/>
      <c r="B174" s="2"/>
      <c r="C174" s="16"/>
      <c r="D174" s="13"/>
      <c r="E174" s="16">
        <v>0</v>
      </c>
      <c r="F174" s="14"/>
      <c r="G174" s="3" t="s">
        <v>56</v>
      </c>
      <c r="H174" s="11">
        <v>0</v>
      </c>
      <c r="I174" s="14" t="s">
        <v>57</v>
      </c>
      <c r="J174" s="11">
        <v>0.5</v>
      </c>
      <c r="K174" s="27"/>
      <c r="L174" s="16"/>
    </row>
    <row r="175" spans="1:12">
      <c r="A175" s="2"/>
      <c r="B175" s="2"/>
      <c r="C175" s="16"/>
      <c r="D175" s="13"/>
      <c r="E175" s="16">
        <v>50</v>
      </c>
      <c r="F175" s="14"/>
      <c r="G175" s="14" t="s">
        <v>56</v>
      </c>
      <c r="H175" s="11">
        <v>0.6</v>
      </c>
      <c r="I175" s="14" t="s">
        <v>57</v>
      </c>
      <c r="J175" s="11">
        <v>0.9</v>
      </c>
      <c r="K175" s="16"/>
      <c r="L175" s="16"/>
    </row>
    <row r="176" spans="1:12">
      <c r="A176" s="2"/>
      <c r="B176" s="2"/>
      <c r="C176" s="16"/>
      <c r="D176" s="13"/>
      <c r="E176" s="16">
        <v>100</v>
      </c>
      <c r="F176" s="14"/>
      <c r="G176" s="3" t="s">
        <v>56</v>
      </c>
      <c r="H176" s="11">
        <v>1</v>
      </c>
      <c r="I176" s="14" t="s">
        <v>57</v>
      </c>
      <c r="J176" s="11"/>
      <c r="K176" s="16"/>
      <c r="L176" s="16"/>
    </row>
    <row r="177" spans="1:12" ht="45">
      <c r="A177" s="18" t="s">
        <v>434</v>
      </c>
      <c r="B177" s="17"/>
      <c r="C177" s="53" t="s">
        <v>660</v>
      </c>
      <c r="D177" s="58">
        <v>0.08</v>
      </c>
      <c r="E177" s="38"/>
      <c r="F177" s="18" t="s">
        <v>640</v>
      </c>
      <c r="G177" s="19"/>
      <c r="H177" s="19"/>
      <c r="I177" s="19"/>
      <c r="J177" s="19" t="s">
        <v>153</v>
      </c>
      <c r="K177" s="18" t="s">
        <v>305</v>
      </c>
      <c r="L177" s="18"/>
    </row>
    <row r="178" spans="1:12">
      <c r="A178" s="23"/>
      <c r="B178" s="24"/>
      <c r="C178" s="52"/>
      <c r="D178" s="72"/>
      <c r="E178" s="16">
        <v>0</v>
      </c>
      <c r="F178" s="14"/>
      <c r="G178" s="3" t="s">
        <v>56</v>
      </c>
      <c r="H178" s="11">
        <v>0</v>
      </c>
      <c r="I178" s="14" t="s">
        <v>57</v>
      </c>
      <c r="J178" s="11">
        <v>0.5</v>
      </c>
      <c r="K178" s="23"/>
      <c r="L178" s="23"/>
    </row>
    <row r="179" spans="1:12">
      <c r="A179" s="23"/>
      <c r="B179" s="24"/>
      <c r="C179" s="52"/>
      <c r="D179" s="72"/>
      <c r="E179" s="16">
        <v>50</v>
      </c>
      <c r="F179" s="14"/>
      <c r="G179" s="14" t="s">
        <v>56</v>
      </c>
      <c r="H179" s="11">
        <v>0.6</v>
      </c>
      <c r="I179" s="14" t="s">
        <v>57</v>
      </c>
      <c r="J179" s="11">
        <v>0.9</v>
      </c>
      <c r="K179" s="23"/>
      <c r="L179" s="23"/>
    </row>
    <row r="180" spans="1:12">
      <c r="A180" s="23"/>
      <c r="B180" s="24"/>
      <c r="C180" s="52"/>
      <c r="D180" s="72"/>
      <c r="E180" s="16">
        <v>100</v>
      </c>
      <c r="F180" s="14"/>
      <c r="G180" s="3" t="s">
        <v>56</v>
      </c>
      <c r="H180" s="11">
        <v>1</v>
      </c>
      <c r="I180" s="14" t="s">
        <v>57</v>
      </c>
      <c r="J180" s="11"/>
      <c r="K180" s="23"/>
      <c r="L180" s="23"/>
    </row>
    <row r="181" spans="1:12" ht="75">
      <c r="A181" s="17"/>
      <c r="B181" s="17"/>
      <c r="C181" s="18" t="s">
        <v>296</v>
      </c>
      <c r="D181" s="58"/>
      <c r="E181" s="38"/>
      <c r="F181" s="18" t="s">
        <v>641</v>
      </c>
      <c r="G181" s="19"/>
      <c r="H181" s="19"/>
      <c r="I181" s="19"/>
      <c r="J181" s="19" t="s">
        <v>155</v>
      </c>
      <c r="K181" s="18" t="s">
        <v>287</v>
      </c>
      <c r="L181" s="18" t="s">
        <v>167</v>
      </c>
    </row>
    <row r="182" spans="1:12" ht="30">
      <c r="A182" s="17"/>
      <c r="B182" s="17"/>
      <c r="C182" s="18"/>
      <c r="D182" s="58"/>
      <c r="E182" s="18"/>
      <c r="F182" s="18"/>
      <c r="G182" s="19"/>
      <c r="H182" s="19"/>
      <c r="I182" s="19"/>
      <c r="J182" s="19" t="s">
        <v>143</v>
      </c>
      <c r="K182" s="18" t="s">
        <v>284</v>
      </c>
      <c r="L182" s="18"/>
    </row>
    <row r="183" spans="1:12">
      <c r="A183" s="2"/>
      <c r="B183" s="2"/>
      <c r="C183" s="16"/>
      <c r="D183" s="13"/>
      <c r="E183" s="16">
        <v>0</v>
      </c>
      <c r="F183" s="14"/>
      <c r="G183" s="3" t="s">
        <v>56</v>
      </c>
      <c r="H183" s="11">
        <v>0</v>
      </c>
      <c r="I183" s="14" t="s">
        <v>57</v>
      </c>
      <c r="J183" s="11">
        <v>0.5</v>
      </c>
      <c r="K183" s="27"/>
      <c r="L183" s="16"/>
    </row>
    <row r="184" spans="1:12">
      <c r="A184" s="2"/>
      <c r="B184" s="2"/>
      <c r="C184" s="16"/>
      <c r="D184" s="13"/>
      <c r="E184" s="16">
        <v>50</v>
      </c>
      <c r="F184" s="14"/>
      <c r="G184" s="14" t="s">
        <v>56</v>
      </c>
      <c r="H184" s="11">
        <v>0.6</v>
      </c>
      <c r="I184" s="14" t="s">
        <v>57</v>
      </c>
      <c r="J184" s="11">
        <v>0.9</v>
      </c>
      <c r="K184" s="16"/>
      <c r="L184" s="16"/>
    </row>
    <row r="185" spans="1:12">
      <c r="A185" s="2"/>
      <c r="B185" s="2"/>
      <c r="C185" s="16"/>
      <c r="D185" s="13"/>
      <c r="E185" s="16">
        <v>100</v>
      </c>
      <c r="F185" s="14"/>
      <c r="G185" s="3" t="s">
        <v>56</v>
      </c>
      <c r="H185" s="11">
        <v>1</v>
      </c>
      <c r="I185" s="14" t="s">
        <v>57</v>
      </c>
      <c r="J185" s="11"/>
      <c r="K185" s="16"/>
      <c r="L185" s="16"/>
    </row>
    <row r="186" spans="1:12" ht="75">
      <c r="A186" s="17"/>
      <c r="B186" s="17"/>
      <c r="C186" s="18" t="s">
        <v>295</v>
      </c>
      <c r="D186" s="58"/>
      <c r="E186" s="38"/>
      <c r="F186" s="18" t="s">
        <v>642</v>
      </c>
      <c r="G186" s="19"/>
      <c r="H186" s="19"/>
      <c r="I186" s="19"/>
      <c r="J186" s="19" t="s">
        <v>157</v>
      </c>
      <c r="K186" s="18" t="s">
        <v>288</v>
      </c>
      <c r="L186" s="18" t="s">
        <v>29</v>
      </c>
    </row>
    <row r="187" spans="1:12" ht="45">
      <c r="A187" s="17"/>
      <c r="B187" s="17"/>
      <c r="C187" s="18"/>
      <c r="D187" s="58"/>
      <c r="E187" s="18"/>
      <c r="F187" s="18"/>
      <c r="G187" s="19"/>
      <c r="H187" s="19"/>
      <c r="I187" s="19"/>
      <c r="J187" s="19" t="s">
        <v>147</v>
      </c>
      <c r="K187" s="18" t="s">
        <v>285</v>
      </c>
      <c r="L187" s="18"/>
    </row>
    <row r="188" spans="1:12">
      <c r="A188" s="2"/>
      <c r="B188" s="2"/>
      <c r="C188" s="16"/>
      <c r="D188" s="13"/>
      <c r="E188" s="16">
        <v>0</v>
      </c>
      <c r="F188" s="14"/>
      <c r="G188" s="3" t="s">
        <v>56</v>
      </c>
      <c r="H188" s="11">
        <v>0</v>
      </c>
      <c r="I188" s="14" t="s">
        <v>57</v>
      </c>
      <c r="J188" s="11">
        <v>0.5</v>
      </c>
      <c r="K188" s="27"/>
      <c r="L188" s="16"/>
    </row>
    <row r="189" spans="1:12">
      <c r="A189" s="2"/>
      <c r="B189" s="2"/>
      <c r="C189" s="16"/>
      <c r="D189" s="13"/>
      <c r="E189" s="16">
        <v>50</v>
      </c>
      <c r="F189" s="14"/>
      <c r="G189" s="14" t="s">
        <v>56</v>
      </c>
      <c r="H189" s="11">
        <v>0.6</v>
      </c>
      <c r="I189" s="14" t="s">
        <v>57</v>
      </c>
      <c r="J189" s="11">
        <v>0.9</v>
      </c>
      <c r="K189" s="16"/>
      <c r="L189" s="16"/>
    </row>
    <row r="190" spans="1:12">
      <c r="A190" s="2"/>
      <c r="B190" s="2"/>
      <c r="C190" s="16"/>
      <c r="D190" s="13"/>
      <c r="E190" s="16">
        <v>100</v>
      </c>
      <c r="F190" s="14"/>
      <c r="G190" s="3" t="s">
        <v>56</v>
      </c>
      <c r="H190" s="11">
        <v>1</v>
      </c>
      <c r="I190" s="14" t="s">
        <v>57</v>
      </c>
      <c r="J190" s="11"/>
      <c r="K190" s="16"/>
      <c r="L190" s="16"/>
    </row>
    <row r="191" spans="1:12" ht="75">
      <c r="A191" s="17"/>
      <c r="B191" s="17"/>
      <c r="C191" s="18" t="s">
        <v>297</v>
      </c>
      <c r="D191" s="58"/>
      <c r="E191" s="38"/>
      <c r="F191" s="18" t="s">
        <v>643</v>
      </c>
      <c r="G191" s="19"/>
      <c r="H191" s="19"/>
      <c r="I191" s="19"/>
      <c r="J191" s="19" t="s">
        <v>159</v>
      </c>
      <c r="K191" s="18" t="s">
        <v>289</v>
      </c>
      <c r="L191" s="18" t="s">
        <v>29</v>
      </c>
    </row>
    <row r="192" spans="1:12" ht="30">
      <c r="A192" s="17"/>
      <c r="B192" s="17"/>
      <c r="C192" s="18"/>
      <c r="D192" s="58"/>
      <c r="E192" s="18"/>
      <c r="F192" s="18"/>
      <c r="G192" s="19"/>
      <c r="H192" s="19"/>
      <c r="I192" s="19"/>
      <c r="J192" s="19" t="s">
        <v>151</v>
      </c>
      <c r="K192" s="18" t="s">
        <v>286</v>
      </c>
      <c r="L192" s="18"/>
    </row>
    <row r="193" spans="1:12">
      <c r="A193" s="2"/>
      <c r="B193" s="2"/>
      <c r="C193" s="16"/>
      <c r="D193" s="13"/>
      <c r="E193" s="16">
        <v>0</v>
      </c>
      <c r="F193" s="14"/>
      <c r="G193" s="3" t="s">
        <v>56</v>
      </c>
      <c r="H193" s="11">
        <v>0</v>
      </c>
      <c r="I193" s="14" t="s">
        <v>57</v>
      </c>
      <c r="J193" s="11">
        <v>0.5</v>
      </c>
      <c r="K193" s="27"/>
      <c r="L193" s="16"/>
    </row>
    <row r="194" spans="1:12">
      <c r="A194" s="2"/>
      <c r="B194" s="2"/>
      <c r="C194" s="16"/>
      <c r="D194" s="13"/>
      <c r="E194" s="16">
        <v>50</v>
      </c>
      <c r="F194" s="14"/>
      <c r="G194" s="14" t="s">
        <v>56</v>
      </c>
      <c r="H194" s="11">
        <v>0.6</v>
      </c>
      <c r="I194" s="14" t="s">
        <v>57</v>
      </c>
      <c r="J194" s="11">
        <v>0.9</v>
      </c>
      <c r="K194" s="16"/>
      <c r="L194" s="16"/>
    </row>
    <row r="195" spans="1:12">
      <c r="A195" s="2"/>
      <c r="B195" s="2"/>
      <c r="C195" s="16"/>
      <c r="D195" s="13"/>
      <c r="E195" s="16">
        <v>100</v>
      </c>
      <c r="F195" s="14"/>
      <c r="G195" s="3" t="s">
        <v>56</v>
      </c>
      <c r="H195" s="11">
        <v>1</v>
      </c>
      <c r="I195" s="14" t="s">
        <v>57</v>
      </c>
      <c r="J195" s="11"/>
      <c r="K195" s="16"/>
      <c r="L195" s="16"/>
    </row>
    <row r="196" spans="1:12" ht="46.5" customHeight="1">
      <c r="A196" s="18" t="s">
        <v>435</v>
      </c>
      <c r="B196" s="18"/>
      <c r="C196" s="32" t="s">
        <v>661</v>
      </c>
      <c r="D196" s="58">
        <v>0.06</v>
      </c>
      <c r="E196" s="38"/>
      <c r="F196" s="18" t="s">
        <v>686</v>
      </c>
      <c r="G196" s="19"/>
      <c r="H196" s="19"/>
      <c r="I196" s="19"/>
      <c r="J196" s="19" t="s">
        <v>161</v>
      </c>
      <c r="K196" s="18" t="s">
        <v>279</v>
      </c>
      <c r="L196" s="18" t="s">
        <v>60</v>
      </c>
    </row>
    <row r="197" spans="1:12">
      <c r="A197" s="23"/>
      <c r="B197" s="23"/>
      <c r="C197" s="23"/>
      <c r="D197" s="72"/>
      <c r="E197" s="16">
        <v>0</v>
      </c>
      <c r="F197" s="14"/>
      <c r="G197" s="3" t="s">
        <v>56</v>
      </c>
      <c r="H197" s="11">
        <v>0</v>
      </c>
      <c r="I197" s="14" t="s">
        <v>57</v>
      </c>
      <c r="J197" s="11">
        <v>0.5</v>
      </c>
      <c r="K197" s="23"/>
      <c r="L197" s="23"/>
    </row>
    <row r="198" spans="1:12">
      <c r="A198" s="23"/>
      <c r="B198" s="23"/>
      <c r="C198" s="23"/>
      <c r="D198" s="72"/>
      <c r="E198" s="16">
        <v>50</v>
      </c>
      <c r="F198" s="14"/>
      <c r="G198" s="14" t="s">
        <v>56</v>
      </c>
      <c r="H198" s="11">
        <v>0.6</v>
      </c>
      <c r="I198" s="14" t="s">
        <v>57</v>
      </c>
      <c r="J198" s="11">
        <v>0.9</v>
      </c>
      <c r="K198" s="23"/>
      <c r="L198" s="23"/>
    </row>
    <row r="199" spans="1:12">
      <c r="A199" s="23"/>
      <c r="B199" s="23"/>
      <c r="C199" s="23"/>
      <c r="D199" s="72"/>
      <c r="E199" s="16">
        <v>100</v>
      </c>
      <c r="F199" s="14"/>
      <c r="G199" s="3" t="s">
        <v>56</v>
      </c>
      <c r="H199" s="11">
        <v>1</v>
      </c>
      <c r="I199" s="14" t="s">
        <v>57</v>
      </c>
      <c r="J199" s="11"/>
      <c r="K199" s="23"/>
      <c r="L199" s="23"/>
    </row>
    <row r="200" spans="1:12" ht="45">
      <c r="A200" s="17"/>
      <c r="B200" s="17"/>
      <c r="C200" s="18" t="s">
        <v>296</v>
      </c>
      <c r="D200" s="58"/>
      <c r="E200" s="18"/>
      <c r="F200" s="18" t="s">
        <v>444</v>
      </c>
      <c r="G200" s="19"/>
      <c r="H200" s="19"/>
      <c r="I200" s="19"/>
      <c r="J200" s="19" t="s">
        <v>419</v>
      </c>
      <c r="K200" s="18" t="s">
        <v>280</v>
      </c>
      <c r="L200" s="18" t="s">
        <v>167</v>
      </c>
    </row>
    <row r="201" spans="1:12" s="35" customFormat="1" ht="30">
      <c r="A201" s="24"/>
      <c r="B201" s="24"/>
      <c r="C201" s="23"/>
      <c r="D201" s="72"/>
      <c r="E201" s="23"/>
      <c r="F201" s="23"/>
      <c r="G201" s="11"/>
      <c r="H201" s="11"/>
      <c r="I201" s="11"/>
      <c r="J201" s="11" t="s">
        <v>143</v>
      </c>
      <c r="K201" s="23" t="s">
        <v>284</v>
      </c>
      <c r="L201" s="23"/>
    </row>
    <row r="202" spans="1:12" ht="60">
      <c r="A202" s="17"/>
      <c r="B202" s="17"/>
      <c r="C202" s="18" t="s">
        <v>295</v>
      </c>
      <c r="D202" s="58"/>
      <c r="E202" s="18"/>
      <c r="F202" s="18" t="s">
        <v>445</v>
      </c>
      <c r="G202" s="19"/>
      <c r="H202" s="19"/>
      <c r="I202" s="19"/>
      <c r="J202" s="19" t="s">
        <v>420</v>
      </c>
      <c r="K202" s="18" t="s">
        <v>281</v>
      </c>
      <c r="L202" s="18" t="s">
        <v>29</v>
      </c>
    </row>
    <row r="203" spans="1:12" s="35" customFormat="1" ht="45">
      <c r="A203" s="24"/>
      <c r="B203" s="24"/>
      <c r="C203" s="23"/>
      <c r="D203" s="72"/>
      <c r="E203" s="23"/>
      <c r="F203" s="23"/>
      <c r="G203" s="11"/>
      <c r="H203" s="11"/>
      <c r="I203" s="11"/>
      <c r="J203" s="11" t="s">
        <v>147</v>
      </c>
      <c r="K203" s="23" t="s">
        <v>285</v>
      </c>
      <c r="L203" s="23"/>
    </row>
    <row r="204" spans="1:12" ht="45">
      <c r="A204" s="17"/>
      <c r="B204" s="17"/>
      <c r="C204" s="18" t="s">
        <v>297</v>
      </c>
      <c r="D204" s="58"/>
      <c r="E204" s="18"/>
      <c r="F204" s="18" t="s">
        <v>446</v>
      </c>
      <c r="G204" s="19"/>
      <c r="H204" s="19"/>
      <c r="I204" s="19"/>
      <c r="J204" s="19" t="s">
        <v>421</v>
      </c>
      <c r="K204" s="18" t="s">
        <v>282</v>
      </c>
      <c r="L204" s="18" t="s">
        <v>29</v>
      </c>
    </row>
    <row r="205" spans="1:12" s="35" customFormat="1" ht="30">
      <c r="A205" s="24"/>
      <c r="B205" s="24"/>
      <c r="C205" s="23"/>
      <c r="D205" s="72"/>
      <c r="E205" s="23"/>
      <c r="F205" s="23"/>
      <c r="G205" s="11"/>
      <c r="H205" s="11"/>
      <c r="I205" s="11"/>
      <c r="J205" s="11" t="s">
        <v>151</v>
      </c>
      <c r="K205" s="23" t="s">
        <v>286</v>
      </c>
      <c r="L205" s="23"/>
    </row>
    <row r="206" spans="1:12" ht="30">
      <c r="A206" s="18" t="s">
        <v>436</v>
      </c>
      <c r="B206" s="18"/>
      <c r="C206" s="18" t="s">
        <v>662</v>
      </c>
      <c r="D206" s="58">
        <v>0.06</v>
      </c>
      <c r="E206" s="38"/>
      <c r="F206" s="18" t="s">
        <v>715</v>
      </c>
      <c r="G206" s="18"/>
      <c r="H206" s="18"/>
      <c r="I206" s="18"/>
      <c r="J206" s="19" t="s">
        <v>163</v>
      </c>
      <c r="K206" s="18" t="s">
        <v>714</v>
      </c>
      <c r="L206" s="18" t="s">
        <v>60</v>
      </c>
    </row>
    <row r="207" spans="1:12">
      <c r="A207" s="23"/>
      <c r="B207" s="23"/>
      <c r="C207" s="23"/>
      <c r="D207" s="72"/>
      <c r="E207" s="23">
        <v>0</v>
      </c>
      <c r="F207" s="23"/>
      <c r="G207" s="11"/>
      <c r="H207" s="14" t="s">
        <v>176</v>
      </c>
      <c r="I207" s="11"/>
      <c r="J207" s="11"/>
      <c r="K207" s="23"/>
      <c r="L207" s="23"/>
    </row>
    <row r="208" spans="1:12">
      <c r="A208" s="23"/>
      <c r="B208" s="23"/>
      <c r="C208" s="23"/>
      <c r="D208" s="72"/>
      <c r="E208" s="23">
        <v>100</v>
      </c>
      <c r="F208" s="23"/>
      <c r="G208" s="11"/>
      <c r="H208" s="14" t="s">
        <v>623</v>
      </c>
      <c r="I208" s="11"/>
      <c r="J208" s="11"/>
      <c r="K208" s="23"/>
      <c r="L208" s="23"/>
    </row>
    <row r="209" spans="1:13" ht="45">
      <c r="A209" s="18" t="s">
        <v>437</v>
      </c>
      <c r="B209" s="18"/>
      <c r="C209" s="18" t="s">
        <v>663</v>
      </c>
      <c r="D209" s="58">
        <v>0.06</v>
      </c>
      <c r="E209" s="38"/>
      <c r="F209" s="18" t="s">
        <v>645</v>
      </c>
      <c r="G209" s="19"/>
      <c r="H209" s="19"/>
      <c r="I209" s="19"/>
      <c r="J209" s="19" t="s">
        <v>422</v>
      </c>
      <c r="K209" s="18" t="s">
        <v>290</v>
      </c>
      <c r="L209" s="18" t="s">
        <v>60</v>
      </c>
    </row>
    <row r="210" spans="1:13">
      <c r="A210" s="2"/>
      <c r="B210" s="2"/>
      <c r="C210" s="16"/>
      <c r="D210" s="7"/>
      <c r="E210" s="16">
        <v>0</v>
      </c>
      <c r="F210" s="14"/>
      <c r="G210" s="3" t="s">
        <v>56</v>
      </c>
      <c r="H210" s="11">
        <v>0</v>
      </c>
      <c r="I210" s="14" t="s">
        <v>57</v>
      </c>
      <c r="J210" s="11">
        <v>0.5</v>
      </c>
      <c r="K210" s="16"/>
      <c r="L210" s="16" t="s">
        <v>29</v>
      </c>
    </row>
    <row r="211" spans="1:13">
      <c r="A211" s="2"/>
      <c r="B211" s="2"/>
      <c r="C211" s="16"/>
      <c r="D211" s="7"/>
      <c r="E211" s="16">
        <v>50</v>
      </c>
      <c r="F211" s="14"/>
      <c r="G211" s="14" t="s">
        <v>56</v>
      </c>
      <c r="H211" s="11">
        <v>0.6</v>
      </c>
      <c r="I211" s="14" t="s">
        <v>57</v>
      </c>
      <c r="J211" s="11">
        <v>0.9</v>
      </c>
      <c r="K211" s="16"/>
      <c r="L211" s="16"/>
    </row>
    <row r="212" spans="1:13">
      <c r="A212" s="2"/>
      <c r="B212" s="2"/>
      <c r="C212" s="16"/>
      <c r="D212" s="7"/>
      <c r="E212" s="16">
        <v>100</v>
      </c>
      <c r="F212" s="14"/>
      <c r="G212" s="3" t="s">
        <v>56</v>
      </c>
      <c r="H212" s="11">
        <v>1</v>
      </c>
      <c r="I212" s="14" t="s">
        <v>57</v>
      </c>
      <c r="J212" s="11"/>
      <c r="K212" s="16"/>
      <c r="L212" s="16"/>
    </row>
    <row r="213" spans="1:13" ht="45">
      <c r="A213" s="18" t="s">
        <v>438</v>
      </c>
      <c r="B213" s="18"/>
      <c r="C213" s="18" t="s">
        <v>664</v>
      </c>
      <c r="D213" s="58">
        <v>0.06</v>
      </c>
      <c r="E213" s="38"/>
      <c r="F213" s="18" t="s">
        <v>644</v>
      </c>
      <c r="G213" s="19"/>
      <c r="H213" s="19"/>
      <c r="I213" s="19"/>
      <c r="J213" s="19" t="s">
        <v>423</v>
      </c>
      <c r="K213" s="18" t="s">
        <v>291</v>
      </c>
      <c r="L213" s="18" t="s">
        <v>60</v>
      </c>
    </row>
    <row r="214" spans="1:13">
      <c r="A214" s="2"/>
      <c r="B214" s="2"/>
      <c r="C214" s="16"/>
      <c r="D214" s="7"/>
      <c r="E214" s="16">
        <v>0</v>
      </c>
      <c r="F214" s="14"/>
      <c r="G214" s="3" t="s">
        <v>56</v>
      </c>
      <c r="H214" s="11">
        <v>0</v>
      </c>
      <c r="I214" s="14" t="s">
        <v>57</v>
      </c>
      <c r="J214" s="11">
        <v>0.5</v>
      </c>
      <c r="K214" s="16"/>
      <c r="L214" s="16" t="s">
        <v>29</v>
      </c>
    </row>
    <row r="215" spans="1:13">
      <c r="A215" s="2"/>
      <c r="B215" s="2"/>
      <c r="C215" s="16"/>
      <c r="D215" s="7"/>
      <c r="E215" s="16">
        <v>50</v>
      </c>
      <c r="F215" s="14"/>
      <c r="G215" s="14" t="s">
        <v>56</v>
      </c>
      <c r="H215" s="11">
        <v>0.6</v>
      </c>
      <c r="I215" s="14" t="s">
        <v>57</v>
      </c>
      <c r="J215" s="11">
        <v>0.9</v>
      </c>
      <c r="K215" s="16"/>
      <c r="L215" s="16"/>
    </row>
    <row r="216" spans="1:13">
      <c r="A216" s="2"/>
      <c r="B216" s="2"/>
      <c r="C216" s="16"/>
      <c r="D216" s="7"/>
      <c r="E216" s="16">
        <v>100</v>
      </c>
      <c r="F216" s="14"/>
      <c r="G216" s="3" t="s">
        <v>56</v>
      </c>
      <c r="H216" s="11">
        <v>1</v>
      </c>
      <c r="I216" s="14" t="s">
        <v>57</v>
      </c>
      <c r="J216" s="11"/>
      <c r="K216" s="16"/>
      <c r="L216" s="16"/>
    </row>
    <row r="217" spans="1:13" ht="30">
      <c r="A217" s="18" t="s">
        <v>439</v>
      </c>
      <c r="B217" s="18"/>
      <c r="C217" s="18" t="s">
        <v>665</v>
      </c>
      <c r="D217" s="58">
        <v>0.04</v>
      </c>
      <c r="E217" s="38"/>
      <c r="F217" s="18" t="s">
        <v>725</v>
      </c>
      <c r="G217" s="19"/>
      <c r="H217" s="19">
        <v>13</v>
      </c>
      <c r="I217" s="19"/>
      <c r="J217" s="19" t="s">
        <v>424</v>
      </c>
      <c r="K217" s="18" t="s">
        <v>293</v>
      </c>
      <c r="L217" s="18" t="s">
        <v>60</v>
      </c>
    </row>
    <row r="218" spans="1:13">
      <c r="A218" s="18"/>
      <c r="B218" s="18"/>
      <c r="C218" s="18"/>
      <c r="D218" s="58"/>
      <c r="E218" s="38"/>
      <c r="F218" s="18"/>
      <c r="G218" s="19"/>
      <c r="H218" s="19"/>
      <c r="I218" s="19"/>
      <c r="J218" s="19" t="s">
        <v>14</v>
      </c>
      <c r="K218" s="18" t="s">
        <v>292</v>
      </c>
      <c r="L218" s="19" t="s">
        <v>29</v>
      </c>
    </row>
    <row r="219" spans="1:13">
      <c r="A219" s="2"/>
      <c r="B219" s="2"/>
      <c r="C219" s="16"/>
      <c r="D219" s="7"/>
      <c r="E219" s="16">
        <v>100</v>
      </c>
      <c r="F219" s="16"/>
      <c r="G219" s="14" t="s">
        <v>56</v>
      </c>
      <c r="H219" s="14">
        <v>0</v>
      </c>
      <c r="I219" s="14" t="s">
        <v>57</v>
      </c>
      <c r="J219" s="14">
        <v>15</v>
      </c>
      <c r="K219" s="16"/>
      <c r="L219" s="16"/>
    </row>
    <row r="220" spans="1:13">
      <c r="A220" s="2"/>
      <c r="B220" s="2"/>
      <c r="C220" s="16"/>
      <c r="D220" s="7"/>
      <c r="E220" s="16">
        <v>50</v>
      </c>
      <c r="F220" s="16"/>
      <c r="G220" s="14" t="s">
        <v>56</v>
      </c>
      <c r="H220" s="14">
        <v>16</v>
      </c>
      <c r="I220" s="14" t="s">
        <v>57</v>
      </c>
      <c r="J220" s="14">
        <v>25</v>
      </c>
      <c r="K220" s="16"/>
      <c r="L220" s="16"/>
    </row>
    <row r="221" spans="1:13">
      <c r="A221" s="2"/>
      <c r="B221" s="2"/>
      <c r="C221" s="16"/>
      <c r="D221" s="7"/>
      <c r="E221" s="16">
        <v>0</v>
      </c>
      <c r="F221" s="16"/>
      <c r="G221" s="14" t="s">
        <v>56</v>
      </c>
      <c r="H221" s="14">
        <v>26</v>
      </c>
      <c r="I221" s="14" t="s">
        <v>57</v>
      </c>
      <c r="J221" s="14"/>
      <c r="K221" s="16"/>
      <c r="L221" s="16"/>
    </row>
    <row r="222" spans="1:13" ht="105">
      <c r="A222" s="20" t="s">
        <v>107</v>
      </c>
      <c r="B222" s="54" t="s">
        <v>505</v>
      </c>
      <c r="C222" s="22" t="s">
        <v>3</v>
      </c>
      <c r="D222" s="71">
        <v>0.2</v>
      </c>
      <c r="E222" s="37"/>
      <c r="F222" s="21"/>
      <c r="G222" s="21"/>
      <c r="H222" s="42"/>
      <c r="I222" s="42"/>
      <c r="J222" s="42"/>
      <c r="K222" s="22"/>
      <c r="L222" s="22"/>
    </row>
    <row r="223" spans="1:13" ht="61.5" customHeight="1">
      <c r="A223" s="18" t="s">
        <v>504</v>
      </c>
      <c r="B223" s="17"/>
      <c r="C223" s="18" t="s">
        <v>361</v>
      </c>
      <c r="D223" s="58">
        <v>0.03</v>
      </c>
      <c r="E223" s="38"/>
      <c r="F223" s="18" t="s">
        <v>533</v>
      </c>
      <c r="G223" s="19"/>
      <c r="H223" s="19"/>
      <c r="I223" s="19"/>
      <c r="J223" s="19" t="s">
        <v>451</v>
      </c>
      <c r="K223" s="18" t="s">
        <v>361</v>
      </c>
      <c r="L223" s="18" t="s">
        <v>167</v>
      </c>
      <c r="M223" s="67"/>
    </row>
    <row r="224" spans="1:13">
      <c r="A224" s="2"/>
      <c r="B224" s="2"/>
      <c r="C224" s="16"/>
      <c r="D224" s="7"/>
      <c r="E224" s="16">
        <v>0</v>
      </c>
      <c r="F224" s="16"/>
      <c r="G224" s="14" t="s">
        <v>56</v>
      </c>
      <c r="H224" s="14">
        <v>1</v>
      </c>
      <c r="I224" s="14" t="s">
        <v>57</v>
      </c>
      <c r="J224" s="14"/>
      <c r="K224" s="16"/>
      <c r="L224" s="16"/>
    </row>
    <row r="225" spans="1:12">
      <c r="A225" s="2"/>
      <c r="B225" s="2"/>
      <c r="C225" s="16"/>
      <c r="D225" s="7"/>
      <c r="E225" s="16">
        <v>100</v>
      </c>
      <c r="F225" s="16"/>
      <c r="G225" s="14" t="s">
        <v>56</v>
      </c>
      <c r="H225" s="14">
        <v>0</v>
      </c>
      <c r="I225" s="14" t="s">
        <v>57</v>
      </c>
      <c r="J225" s="14">
        <v>0</v>
      </c>
      <c r="K225" s="16"/>
      <c r="L225" s="16"/>
    </row>
    <row r="226" spans="1:12">
      <c r="A226" s="18" t="s">
        <v>506</v>
      </c>
      <c r="B226" s="17"/>
      <c r="C226" s="18" t="s">
        <v>362</v>
      </c>
      <c r="D226" s="58">
        <v>0.03</v>
      </c>
      <c r="E226" s="38"/>
      <c r="F226" s="18" t="s">
        <v>534</v>
      </c>
      <c r="G226" s="19"/>
      <c r="H226" s="19"/>
      <c r="I226" s="19"/>
      <c r="J226" s="19" t="s">
        <v>452</v>
      </c>
      <c r="K226" s="18" t="s">
        <v>362</v>
      </c>
      <c r="L226" s="18"/>
    </row>
    <row r="227" spans="1:12">
      <c r="A227" s="2"/>
      <c r="B227" s="2"/>
      <c r="C227" s="23"/>
      <c r="D227" s="7"/>
      <c r="E227" s="16">
        <v>0</v>
      </c>
      <c r="F227" s="16"/>
      <c r="G227" s="14"/>
      <c r="H227" s="14" t="s">
        <v>176</v>
      </c>
      <c r="I227" s="14"/>
      <c r="J227" s="14"/>
      <c r="K227" s="16"/>
      <c r="L227" s="16"/>
    </row>
    <row r="228" spans="1:12">
      <c r="A228" s="2"/>
      <c r="B228" s="2"/>
      <c r="C228" s="23"/>
      <c r="D228" s="7"/>
      <c r="E228" s="16">
        <v>100</v>
      </c>
      <c r="F228" s="16"/>
      <c r="G228" s="14"/>
      <c r="H228" s="14" t="s">
        <v>623</v>
      </c>
      <c r="I228" s="14"/>
      <c r="J228" s="14"/>
      <c r="K228" s="16"/>
      <c r="L228" s="16"/>
    </row>
    <row r="229" spans="1:12">
      <c r="A229" s="18" t="s">
        <v>507</v>
      </c>
      <c r="B229" s="17"/>
      <c r="C229" s="18" t="s">
        <v>733</v>
      </c>
      <c r="D229" s="58">
        <v>0.03</v>
      </c>
      <c r="E229" s="38"/>
      <c r="F229" s="18" t="s">
        <v>535</v>
      </c>
      <c r="G229" s="19"/>
      <c r="H229" s="19"/>
      <c r="I229" s="19"/>
      <c r="J229" s="19" t="s">
        <v>453</v>
      </c>
      <c r="K229" s="18" t="s">
        <v>733</v>
      </c>
      <c r="L229" s="18"/>
    </row>
    <row r="230" spans="1:12">
      <c r="A230" s="2"/>
      <c r="B230" s="2"/>
      <c r="C230" s="23"/>
      <c r="D230" s="7"/>
      <c r="E230" s="16">
        <v>0</v>
      </c>
      <c r="F230" s="16"/>
      <c r="G230" s="14"/>
      <c r="H230" s="14" t="s">
        <v>176</v>
      </c>
      <c r="I230" s="14"/>
      <c r="J230" s="14"/>
      <c r="K230" s="16"/>
      <c r="L230" s="16"/>
    </row>
    <row r="231" spans="1:12">
      <c r="A231" s="2"/>
      <c r="B231" s="2"/>
      <c r="C231" s="23"/>
      <c r="D231" s="7"/>
      <c r="E231" s="16">
        <v>100</v>
      </c>
      <c r="F231" s="16"/>
      <c r="G231" s="14"/>
      <c r="H231" s="14" t="s">
        <v>623</v>
      </c>
      <c r="I231" s="14"/>
      <c r="J231" s="14"/>
      <c r="K231" s="16"/>
      <c r="L231" s="16"/>
    </row>
    <row r="232" spans="1:12">
      <c r="A232" s="18" t="s">
        <v>508</v>
      </c>
      <c r="B232" s="17"/>
      <c r="C232" s="18" t="s">
        <v>363</v>
      </c>
      <c r="D232" s="58">
        <v>0.03</v>
      </c>
      <c r="E232" s="38"/>
      <c r="F232" s="18" t="s">
        <v>536</v>
      </c>
      <c r="G232" s="19"/>
      <c r="H232" s="19"/>
      <c r="I232" s="19"/>
      <c r="J232" s="19" t="s">
        <v>454</v>
      </c>
      <c r="K232" s="18" t="s">
        <v>363</v>
      </c>
      <c r="L232" s="18"/>
    </row>
    <row r="233" spans="1:12">
      <c r="A233" s="2"/>
      <c r="B233" s="2"/>
      <c r="C233" s="23"/>
      <c r="D233" s="7"/>
      <c r="E233" s="16">
        <v>0</v>
      </c>
      <c r="F233" s="16"/>
      <c r="G233" s="14"/>
      <c r="H233" s="14" t="s">
        <v>176</v>
      </c>
      <c r="I233" s="14"/>
      <c r="J233" s="14"/>
      <c r="K233" s="16"/>
      <c r="L233" s="16"/>
    </row>
    <row r="234" spans="1:12">
      <c r="A234" s="2"/>
      <c r="B234" s="2"/>
      <c r="C234" s="23"/>
      <c r="D234" s="7"/>
      <c r="E234" s="16">
        <v>100</v>
      </c>
      <c r="F234" s="16"/>
      <c r="G234" s="14"/>
      <c r="H234" s="14" t="s">
        <v>623</v>
      </c>
      <c r="I234" s="14"/>
      <c r="J234" s="14"/>
      <c r="K234" s="16"/>
      <c r="L234" s="16"/>
    </row>
    <row r="235" spans="1:12" ht="30">
      <c r="A235" s="18" t="s">
        <v>509</v>
      </c>
      <c r="B235" s="17"/>
      <c r="C235" s="18" t="s">
        <v>364</v>
      </c>
      <c r="D235" s="58">
        <v>0.06</v>
      </c>
      <c r="E235" s="38"/>
      <c r="F235" s="18" t="s">
        <v>537</v>
      </c>
      <c r="G235" s="19"/>
      <c r="H235" s="19"/>
      <c r="I235" s="19"/>
      <c r="J235" s="19" t="s">
        <v>455</v>
      </c>
      <c r="K235" s="18" t="s">
        <v>364</v>
      </c>
      <c r="L235" s="18"/>
    </row>
    <row r="236" spans="1:12">
      <c r="A236" s="2"/>
      <c r="B236" s="2"/>
      <c r="C236" s="23"/>
      <c r="D236" s="7"/>
      <c r="E236" s="16">
        <v>0</v>
      </c>
      <c r="F236" s="16"/>
      <c r="G236" s="14"/>
      <c r="H236" s="14" t="s">
        <v>365</v>
      </c>
      <c r="I236" s="14"/>
      <c r="J236" s="14"/>
      <c r="K236" s="16"/>
      <c r="L236" s="16"/>
    </row>
    <row r="237" spans="1:12">
      <c r="A237" s="2"/>
      <c r="B237" s="2"/>
      <c r="C237" s="23"/>
      <c r="D237" s="7"/>
      <c r="E237" s="16">
        <v>0</v>
      </c>
      <c r="F237" s="16"/>
      <c r="G237" s="14"/>
      <c r="H237" s="14" t="s">
        <v>366</v>
      </c>
      <c r="I237" s="14"/>
      <c r="J237" s="14"/>
      <c r="K237" s="16"/>
      <c r="L237" s="16"/>
    </row>
    <row r="238" spans="1:12">
      <c r="A238" s="2"/>
      <c r="B238" s="2"/>
      <c r="C238" s="23"/>
      <c r="D238" s="7"/>
      <c r="E238" s="16">
        <v>100</v>
      </c>
      <c r="F238" s="16"/>
      <c r="G238" s="14"/>
      <c r="H238" s="14" t="s">
        <v>379</v>
      </c>
      <c r="I238" s="14"/>
      <c r="J238" s="14"/>
      <c r="K238" s="16"/>
      <c r="L238" s="16"/>
    </row>
    <row r="239" spans="1:12">
      <c r="A239" s="18" t="s">
        <v>510</v>
      </c>
      <c r="B239" s="17"/>
      <c r="C239" s="18" t="s">
        <v>724</v>
      </c>
      <c r="D239" s="58">
        <v>0.03</v>
      </c>
      <c r="E239" s="38"/>
      <c r="F239" s="18" t="s">
        <v>538</v>
      </c>
      <c r="G239" s="19"/>
      <c r="H239" s="19"/>
      <c r="I239" s="19"/>
      <c r="J239" s="19" t="s">
        <v>456</v>
      </c>
      <c r="K239" s="18" t="s">
        <v>300</v>
      </c>
      <c r="L239" s="18"/>
    </row>
    <row r="240" spans="1:12">
      <c r="A240" s="2"/>
      <c r="B240" s="2"/>
      <c r="C240" s="23"/>
      <c r="D240" s="7"/>
      <c r="E240" s="16">
        <v>0</v>
      </c>
      <c r="F240" s="16"/>
      <c r="G240" s="14"/>
      <c r="H240" s="14" t="s">
        <v>623</v>
      </c>
      <c r="I240" s="14"/>
      <c r="J240" s="14"/>
      <c r="K240" s="16"/>
      <c r="L240" s="16"/>
    </row>
    <row r="241" spans="1:12">
      <c r="A241" s="2"/>
      <c r="B241" s="2"/>
      <c r="C241" s="23"/>
      <c r="D241" s="7"/>
      <c r="E241" s="16">
        <v>100</v>
      </c>
      <c r="F241" s="16"/>
      <c r="G241" s="14"/>
      <c r="H241" s="14" t="s">
        <v>176</v>
      </c>
      <c r="I241" s="14"/>
      <c r="J241" s="14"/>
      <c r="K241" s="16"/>
      <c r="L241" s="16"/>
    </row>
    <row r="242" spans="1:12" ht="30">
      <c r="A242" s="18" t="s">
        <v>511</v>
      </c>
      <c r="B242" s="17"/>
      <c r="C242" s="18" t="s">
        <v>168</v>
      </c>
      <c r="D242" s="58">
        <v>0.03</v>
      </c>
      <c r="E242" s="38"/>
      <c r="F242" s="18" t="s">
        <v>539</v>
      </c>
      <c r="G242" s="19"/>
      <c r="H242" s="19"/>
      <c r="I242" s="19"/>
      <c r="J242" s="19" t="s">
        <v>457</v>
      </c>
      <c r="K242" s="18" t="s">
        <v>168</v>
      </c>
      <c r="L242" s="18"/>
    </row>
    <row r="243" spans="1:12">
      <c r="A243" s="2"/>
      <c r="B243" s="2"/>
      <c r="C243" s="23"/>
      <c r="D243" s="7"/>
      <c r="E243" s="16">
        <v>0</v>
      </c>
      <c r="F243" s="16"/>
      <c r="G243" s="14"/>
      <c r="H243" s="14" t="s">
        <v>623</v>
      </c>
      <c r="I243" s="14"/>
      <c r="J243" s="14"/>
      <c r="K243" s="16"/>
      <c r="L243" s="16"/>
    </row>
    <row r="244" spans="1:12">
      <c r="A244" s="2"/>
      <c r="B244" s="2"/>
      <c r="C244" s="23"/>
      <c r="D244" s="7"/>
      <c r="E244" s="16">
        <v>100</v>
      </c>
      <c r="F244" s="16"/>
      <c r="G244" s="14"/>
      <c r="H244" s="14" t="s">
        <v>176</v>
      </c>
      <c r="I244" s="14"/>
      <c r="J244" s="14"/>
      <c r="K244" s="16"/>
      <c r="L244" s="16"/>
    </row>
    <row r="245" spans="1:12" ht="30">
      <c r="A245" s="18" t="s">
        <v>512</v>
      </c>
      <c r="B245" s="17"/>
      <c r="C245" s="18" t="s">
        <v>666</v>
      </c>
      <c r="D245" s="58">
        <v>0.03</v>
      </c>
      <c r="E245" s="38"/>
      <c r="F245" s="18" t="s">
        <v>540</v>
      </c>
      <c r="G245" s="19"/>
      <c r="H245" s="19"/>
      <c r="I245" s="19"/>
      <c r="J245" s="19" t="s">
        <v>458</v>
      </c>
      <c r="K245" s="18" t="s">
        <v>169</v>
      </c>
      <c r="L245" s="18"/>
    </row>
    <row r="246" spans="1:12">
      <c r="A246" s="2"/>
      <c r="B246" s="2"/>
      <c r="C246" s="23"/>
      <c r="D246" s="7"/>
      <c r="E246" s="16">
        <v>0</v>
      </c>
      <c r="F246" s="16"/>
      <c r="G246" s="14"/>
      <c r="H246" s="14" t="s">
        <v>176</v>
      </c>
      <c r="I246" s="14"/>
      <c r="J246" s="14"/>
      <c r="K246" s="16"/>
      <c r="L246" s="16"/>
    </row>
    <row r="247" spans="1:12">
      <c r="A247" s="2"/>
      <c r="B247" s="2"/>
      <c r="C247" s="23"/>
      <c r="D247" s="7"/>
      <c r="E247" s="16">
        <v>100</v>
      </c>
      <c r="F247" s="16"/>
      <c r="G247" s="14"/>
      <c r="H247" s="14" t="s">
        <v>623</v>
      </c>
      <c r="I247" s="14"/>
      <c r="J247" s="14"/>
      <c r="K247" s="16"/>
      <c r="L247" s="16"/>
    </row>
    <row r="248" spans="1:12" ht="30">
      <c r="A248" s="18" t="s">
        <v>513</v>
      </c>
      <c r="B248" s="17"/>
      <c r="C248" s="18" t="s">
        <v>170</v>
      </c>
      <c r="D248" s="58">
        <v>0.03</v>
      </c>
      <c r="E248" s="38"/>
      <c r="F248" s="18" t="s">
        <v>541</v>
      </c>
      <c r="G248" s="19"/>
      <c r="H248" s="19"/>
      <c r="I248" s="19"/>
      <c r="J248" s="19" t="s">
        <v>459</v>
      </c>
      <c r="K248" s="18" t="s">
        <v>170</v>
      </c>
      <c r="L248" s="18"/>
    </row>
    <row r="249" spans="1:12">
      <c r="A249" s="2"/>
      <c r="B249" s="2"/>
      <c r="C249" s="23"/>
      <c r="D249" s="7"/>
      <c r="E249" s="16">
        <v>0</v>
      </c>
      <c r="F249" s="16"/>
      <c r="G249" s="14"/>
      <c r="H249" s="14" t="s">
        <v>176</v>
      </c>
      <c r="I249" s="14"/>
      <c r="J249" s="14"/>
      <c r="K249" s="16"/>
      <c r="L249" s="16"/>
    </row>
    <row r="250" spans="1:12">
      <c r="A250" s="2"/>
      <c r="B250" s="2"/>
      <c r="C250" s="23"/>
      <c r="D250" s="7"/>
      <c r="E250" s="16">
        <v>100</v>
      </c>
      <c r="F250" s="16"/>
      <c r="G250" s="14"/>
      <c r="H250" s="14" t="s">
        <v>623</v>
      </c>
      <c r="I250" s="14"/>
      <c r="J250" s="14"/>
      <c r="K250" s="16"/>
      <c r="L250" s="16"/>
    </row>
    <row r="251" spans="1:12" ht="30">
      <c r="A251" s="18" t="s">
        <v>514</v>
      </c>
      <c r="B251" s="17"/>
      <c r="C251" s="18" t="s">
        <v>171</v>
      </c>
      <c r="D251" s="58">
        <v>0.03</v>
      </c>
      <c r="E251" s="38"/>
      <c r="F251" s="18" t="s">
        <v>542</v>
      </c>
      <c r="G251" s="19"/>
      <c r="H251" s="19"/>
      <c r="I251" s="19"/>
      <c r="J251" s="19" t="s">
        <v>460</v>
      </c>
      <c r="K251" s="18" t="s">
        <v>171</v>
      </c>
      <c r="L251" s="18"/>
    </row>
    <row r="252" spans="1:12">
      <c r="A252" s="2"/>
      <c r="B252" s="2"/>
      <c r="C252" s="23"/>
      <c r="D252" s="7"/>
      <c r="E252" s="16">
        <v>0</v>
      </c>
      <c r="F252" s="16"/>
      <c r="G252" s="14"/>
      <c r="H252" s="14" t="s">
        <v>176</v>
      </c>
      <c r="I252" s="14"/>
      <c r="J252" s="14"/>
      <c r="K252" s="16"/>
      <c r="L252" s="16"/>
    </row>
    <row r="253" spans="1:12">
      <c r="A253" s="2"/>
      <c r="B253" s="2"/>
      <c r="C253" s="23"/>
      <c r="D253" s="7"/>
      <c r="E253" s="16">
        <v>100</v>
      </c>
      <c r="F253" s="16"/>
      <c r="G253" s="14"/>
      <c r="H253" s="14" t="s">
        <v>623</v>
      </c>
      <c r="I253" s="14"/>
      <c r="J253" s="14"/>
      <c r="K253" s="16"/>
      <c r="L253" s="16"/>
    </row>
    <row r="254" spans="1:12">
      <c r="A254" s="18" t="s">
        <v>515</v>
      </c>
      <c r="B254" s="17"/>
      <c r="C254" s="18" t="s">
        <v>172</v>
      </c>
      <c r="D254" s="58">
        <v>0.03</v>
      </c>
      <c r="E254" s="38"/>
      <c r="F254" s="18" t="s">
        <v>543</v>
      </c>
      <c r="G254" s="19"/>
      <c r="H254" s="19"/>
      <c r="I254" s="19"/>
      <c r="J254" s="19" t="s">
        <v>461</v>
      </c>
      <c r="K254" s="18" t="s">
        <v>172</v>
      </c>
      <c r="L254" s="18"/>
    </row>
    <row r="255" spans="1:12">
      <c r="A255" s="2"/>
      <c r="B255" s="2"/>
      <c r="C255" s="23"/>
      <c r="D255" s="7"/>
      <c r="E255" s="16">
        <v>0</v>
      </c>
      <c r="F255" s="16"/>
      <c r="G255" s="14"/>
      <c r="H255" s="14" t="s">
        <v>176</v>
      </c>
      <c r="I255" s="14"/>
      <c r="J255" s="14"/>
      <c r="K255" s="23"/>
      <c r="L255" s="16"/>
    </row>
    <row r="256" spans="1:12">
      <c r="A256" s="2"/>
      <c r="B256" s="2"/>
      <c r="C256" s="23"/>
      <c r="D256" s="7"/>
      <c r="E256" s="16">
        <v>100</v>
      </c>
      <c r="F256" s="16"/>
      <c r="G256" s="14"/>
      <c r="H256" s="14" t="s">
        <v>623</v>
      </c>
      <c r="I256" s="14"/>
      <c r="J256" s="14"/>
      <c r="K256" s="23"/>
      <c r="L256" s="16"/>
    </row>
    <row r="257" spans="1:12" ht="64.5" customHeight="1">
      <c r="A257" s="18" t="s">
        <v>516</v>
      </c>
      <c r="B257" s="17"/>
      <c r="C257" s="18" t="s">
        <v>173</v>
      </c>
      <c r="D257" s="58">
        <v>0.02</v>
      </c>
      <c r="E257" s="38"/>
      <c r="F257" s="18" t="s">
        <v>544</v>
      </c>
      <c r="G257" s="19"/>
      <c r="H257" s="19"/>
      <c r="I257" s="19"/>
      <c r="J257" s="19" t="s">
        <v>462</v>
      </c>
      <c r="K257" s="18" t="s">
        <v>173</v>
      </c>
      <c r="L257" s="18" t="s">
        <v>29</v>
      </c>
    </row>
    <row r="258" spans="1:12" s="35" customFormat="1">
      <c r="A258" s="24"/>
      <c r="B258" s="24"/>
      <c r="C258" s="23"/>
      <c r="D258" s="70"/>
      <c r="E258" s="23">
        <v>0</v>
      </c>
      <c r="F258" s="23"/>
      <c r="G258" s="14" t="s">
        <v>56</v>
      </c>
      <c r="H258" s="14">
        <v>0</v>
      </c>
      <c r="I258" s="14" t="s">
        <v>57</v>
      </c>
      <c r="J258" s="14">
        <v>1</v>
      </c>
      <c r="K258" s="23" t="s">
        <v>292</v>
      </c>
      <c r="L258" s="23"/>
    </row>
    <row r="259" spans="1:12">
      <c r="A259" s="2"/>
      <c r="B259" s="2"/>
      <c r="C259" s="23"/>
      <c r="D259" s="7"/>
      <c r="E259" s="16">
        <v>50</v>
      </c>
      <c r="F259" s="16"/>
      <c r="G259" s="14" t="s">
        <v>56</v>
      </c>
      <c r="H259" s="14">
        <v>2</v>
      </c>
      <c r="I259" s="14" t="s">
        <v>57</v>
      </c>
      <c r="J259" s="14">
        <v>5</v>
      </c>
      <c r="K259" s="16"/>
      <c r="L259" s="16"/>
    </row>
    <row r="260" spans="1:12">
      <c r="A260" s="2"/>
      <c r="B260" s="2"/>
      <c r="C260" s="23"/>
      <c r="D260" s="7"/>
      <c r="E260" s="16">
        <v>100</v>
      </c>
      <c r="F260" s="16"/>
      <c r="G260" s="14" t="s">
        <v>56</v>
      </c>
      <c r="H260" s="14">
        <v>6</v>
      </c>
      <c r="I260" s="14" t="s">
        <v>57</v>
      </c>
      <c r="J260" s="14"/>
      <c r="K260" s="16"/>
      <c r="L260" s="16"/>
    </row>
    <row r="261" spans="1:12" ht="45">
      <c r="A261" s="18" t="s">
        <v>517</v>
      </c>
      <c r="B261" s="17"/>
      <c r="C261" s="18" t="s">
        <v>301</v>
      </c>
      <c r="D261" s="58">
        <v>0.03</v>
      </c>
      <c r="E261" s="38"/>
      <c r="F261" s="18" t="s">
        <v>545</v>
      </c>
      <c r="G261" s="19"/>
      <c r="H261" s="19"/>
      <c r="I261" s="19"/>
      <c r="J261" s="19" t="s">
        <v>463</v>
      </c>
      <c r="K261" s="18" t="s">
        <v>301</v>
      </c>
      <c r="L261" s="18"/>
    </row>
    <row r="262" spans="1:12">
      <c r="A262" s="2"/>
      <c r="B262" s="2"/>
      <c r="C262" s="23"/>
      <c r="D262" s="7"/>
      <c r="E262" s="16">
        <v>0</v>
      </c>
      <c r="F262" s="16"/>
      <c r="G262" s="14"/>
      <c r="H262" s="14" t="s">
        <v>176</v>
      </c>
      <c r="I262" s="14"/>
      <c r="J262" s="14"/>
      <c r="K262" s="16"/>
      <c r="L262" s="16"/>
    </row>
    <row r="263" spans="1:12">
      <c r="A263" s="2"/>
      <c r="B263" s="2"/>
      <c r="C263" s="23"/>
      <c r="D263" s="7"/>
      <c r="E263" s="16">
        <v>100</v>
      </c>
      <c r="F263" s="16"/>
      <c r="G263" s="14"/>
      <c r="H263" s="14" t="s">
        <v>623</v>
      </c>
      <c r="I263" s="14"/>
      <c r="J263" s="14"/>
      <c r="K263" s="16"/>
      <c r="L263" s="16"/>
    </row>
    <row r="264" spans="1:12" ht="57.75" customHeight="1">
      <c r="A264" s="18" t="s">
        <v>518</v>
      </c>
      <c r="B264" s="17"/>
      <c r="C264" s="18" t="s">
        <v>367</v>
      </c>
      <c r="D264" s="58">
        <v>0.03</v>
      </c>
      <c r="E264" s="38"/>
      <c r="F264" s="18" t="s">
        <v>546</v>
      </c>
      <c r="G264" s="19"/>
      <c r="H264" s="19"/>
      <c r="I264" s="19"/>
      <c r="J264" s="19" t="s">
        <v>464</v>
      </c>
      <c r="K264" s="18" t="s">
        <v>367</v>
      </c>
      <c r="L264" s="18"/>
    </row>
    <row r="265" spans="1:12" ht="18" customHeight="1">
      <c r="A265" s="2"/>
      <c r="B265" s="2"/>
      <c r="C265" s="16"/>
      <c r="D265" s="7"/>
      <c r="E265" s="16">
        <v>0</v>
      </c>
      <c r="F265" s="16"/>
      <c r="G265" s="14"/>
      <c r="H265" s="14" t="s">
        <v>176</v>
      </c>
      <c r="I265" s="14"/>
      <c r="J265" s="14"/>
      <c r="K265" s="16"/>
      <c r="L265" s="16"/>
    </row>
    <row r="266" spans="1:12" ht="16.5" customHeight="1">
      <c r="A266" s="2"/>
      <c r="B266" s="2"/>
      <c r="C266" s="16"/>
      <c r="D266" s="7"/>
      <c r="E266" s="16">
        <v>100</v>
      </c>
      <c r="F266" s="16"/>
      <c r="G266" s="14"/>
      <c r="H266" s="14" t="s">
        <v>623</v>
      </c>
      <c r="I266" s="14"/>
      <c r="J266" s="14"/>
      <c r="K266" s="16"/>
      <c r="L266" s="16"/>
    </row>
    <row r="267" spans="1:12" ht="45">
      <c r="A267" s="18" t="s">
        <v>519</v>
      </c>
      <c r="B267" s="17"/>
      <c r="C267" s="18" t="s">
        <v>687</v>
      </c>
      <c r="D267" s="58">
        <v>0.06</v>
      </c>
      <c r="E267" s="38"/>
      <c r="F267" s="18" t="s">
        <v>548</v>
      </c>
      <c r="G267" s="19"/>
      <c r="H267" s="19"/>
      <c r="I267" s="19"/>
      <c r="J267" s="19" t="s">
        <v>465</v>
      </c>
      <c r="K267" s="18" t="s">
        <v>306</v>
      </c>
      <c r="L267" s="18"/>
    </row>
    <row r="268" spans="1:12">
      <c r="A268" s="18"/>
      <c r="B268" s="17"/>
      <c r="C268" s="18"/>
      <c r="D268" s="58"/>
      <c r="E268" s="18"/>
      <c r="F268" s="18"/>
      <c r="G268" s="19"/>
      <c r="H268" s="19"/>
      <c r="I268" s="19"/>
      <c r="J268" s="43" t="s">
        <v>14</v>
      </c>
      <c r="K268" s="18" t="s">
        <v>292</v>
      </c>
      <c r="L268" s="18"/>
    </row>
    <row r="269" spans="1:12" ht="30.75" customHeight="1">
      <c r="A269" s="2"/>
      <c r="B269" s="2"/>
      <c r="C269" s="16"/>
      <c r="D269" s="7"/>
      <c r="E269" s="16">
        <v>0</v>
      </c>
      <c r="F269" s="16"/>
      <c r="G269" s="14" t="s">
        <v>633</v>
      </c>
      <c r="H269" s="14">
        <v>2</v>
      </c>
      <c r="I269" s="14"/>
      <c r="J269" s="14"/>
      <c r="K269" s="16"/>
      <c r="L269" s="16"/>
    </row>
    <row r="270" spans="1:12" ht="46.5" customHeight="1">
      <c r="A270" s="2"/>
      <c r="B270" s="2"/>
      <c r="C270" s="2"/>
      <c r="D270" s="7"/>
      <c r="E270" s="16">
        <v>100</v>
      </c>
      <c r="F270" s="16"/>
      <c r="G270" s="14" t="s">
        <v>635</v>
      </c>
      <c r="H270" s="14">
        <v>2</v>
      </c>
      <c r="I270" s="14"/>
      <c r="J270" s="14"/>
      <c r="K270" s="16"/>
      <c r="L270" s="16"/>
    </row>
    <row r="271" spans="1:12" ht="121.5" customHeight="1">
      <c r="A271" s="18" t="s">
        <v>520</v>
      </c>
      <c r="B271" s="17"/>
      <c r="C271" s="17" t="s">
        <v>311</v>
      </c>
      <c r="D271" s="58">
        <v>0.03</v>
      </c>
      <c r="E271" s="38"/>
      <c r="F271" s="18" t="s">
        <v>547</v>
      </c>
      <c r="G271" s="43"/>
      <c r="H271" s="43"/>
      <c r="I271" s="43"/>
      <c r="J271" s="43" t="s">
        <v>466</v>
      </c>
      <c r="K271" s="17" t="s">
        <v>307</v>
      </c>
      <c r="L271" s="17"/>
    </row>
    <row r="272" spans="1:12" s="35" customFormat="1" ht="46.5" customHeight="1">
      <c r="A272" s="24"/>
      <c r="B272" s="24"/>
      <c r="C272" s="24"/>
      <c r="D272" s="70"/>
      <c r="E272" s="16">
        <v>0</v>
      </c>
      <c r="F272" s="24"/>
      <c r="G272" s="11" t="s">
        <v>56</v>
      </c>
      <c r="H272" s="11">
        <v>0</v>
      </c>
      <c r="I272" s="11" t="s">
        <v>57</v>
      </c>
      <c r="J272" s="11">
        <v>0.4</v>
      </c>
      <c r="K272" s="24" t="s">
        <v>292</v>
      </c>
      <c r="L272" s="24"/>
    </row>
    <row r="273" spans="1:12" ht="46.5" customHeight="1">
      <c r="A273" s="2"/>
      <c r="B273" s="2"/>
      <c r="C273" s="2"/>
      <c r="D273" s="7"/>
      <c r="E273" s="16">
        <v>100</v>
      </c>
      <c r="F273" s="16"/>
      <c r="G273" s="14" t="s">
        <v>56</v>
      </c>
      <c r="H273" s="14">
        <v>0.5</v>
      </c>
      <c r="I273" s="14" t="s">
        <v>57</v>
      </c>
      <c r="J273" s="14"/>
      <c r="K273" s="16"/>
      <c r="L273" s="16"/>
    </row>
    <row r="274" spans="1:12" ht="30">
      <c r="A274" s="18" t="s">
        <v>521</v>
      </c>
      <c r="B274" s="17"/>
      <c r="C274" s="18" t="s">
        <v>308</v>
      </c>
      <c r="D274" s="58">
        <v>0.04</v>
      </c>
      <c r="E274" s="38"/>
      <c r="F274" s="18" t="s">
        <v>549</v>
      </c>
      <c r="G274" s="19"/>
      <c r="H274" s="19"/>
      <c r="I274" s="19"/>
      <c r="J274" s="19" t="s">
        <v>467</v>
      </c>
      <c r="K274" s="18" t="s">
        <v>308</v>
      </c>
      <c r="L274" s="18"/>
    </row>
    <row r="275" spans="1:12">
      <c r="A275" s="2"/>
      <c r="B275" s="2"/>
      <c r="C275" s="16"/>
      <c r="D275" s="7"/>
      <c r="E275" s="16">
        <v>0</v>
      </c>
      <c r="F275" s="16"/>
      <c r="G275" s="14"/>
      <c r="H275" s="14" t="s">
        <v>176</v>
      </c>
      <c r="I275" s="14"/>
      <c r="J275" s="14"/>
      <c r="K275" s="16"/>
      <c r="L275" s="16"/>
    </row>
    <row r="276" spans="1:12">
      <c r="A276" s="2"/>
      <c r="B276" s="2"/>
      <c r="C276" s="16"/>
      <c r="D276" s="7"/>
      <c r="E276" s="16">
        <v>100</v>
      </c>
      <c r="F276" s="16"/>
      <c r="G276" s="14"/>
      <c r="H276" s="14" t="s">
        <v>623</v>
      </c>
      <c r="I276" s="14"/>
      <c r="J276" s="14"/>
      <c r="K276" s="16"/>
      <c r="L276" s="16"/>
    </row>
    <row r="277" spans="1:12" ht="30">
      <c r="A277" s="18" t="s">
        <v>522</v>
      </c>
      <c r="B277" s="17"/>
      <c r="C277" s="18" t="s">
        <v>309</v>
      </c>
      <c r="D277" s="58">
        <v>0.04</v>
      </c>
      <c r="E277" s="38"/>
      <c r="F277" s="18" t="s">
        <v>550</v>
      </c>
      <c r="G277" s="19"/>
      <c r="H277" s="19"/>
      <c r="I277" s="19"/>
      <c r="J277" s="19" t="s">
        <v>468</v>
      </c>
      <c r="K277" s="18" t="s">
        <v>309</v>
      </c>
      <c r="L277" s="18"/>
    </row>
    <row r="278" spans="1:12">
      <c r="A278" s="2"/>
      <c r="B278" s="2"/>
      <c r="C278" s="16"/>
      <c r="D278" s="7"/>
      <c r="E278" s="16">
        <v>0</v>
      </c>
      <c r="F278" s="16"/>
      <c r="G278" s="14"/>
      <c r="H278" s="14" t="s">
        <v>176</v>
      </c>
      <c r="I278" s="14"/>
      <c r="J278" s="14"/>
      <c r="K278" s="16"/>
      <c r="L278" s="16"/>
    </row>
    <row r="279" spans="1:12">
      <c r="A279" s="2"/>
      <c r="B279" s="2"/>
      <c r="C279" s="16"/>
      <c r="D279" s="7"/>
      <c r="E279" s="16">
        <v>100</v>
      </c>
      <c r="F279" s="16"/>
      <c r="G279" s="14"/>
      <c r="H279" s="14" t="s">
        <v>623</v>
      </c>
      <c r="I279" s="14"/>
      <c r="J279" s="14"/>
      <c r="K279" s="16"/>
      <c r="L279" s="16"/>
    </row>
    <row r="280" spans="1:12" ht="34.5" customHeight="1">
      <c r="A280" s="18" t="s">
        <v>523</v>
      </c>
      <c r="B280" s="17"/>
      <c r="C280" s="18" t="s">
        <v>310</v>
      </c>
      <c r="D280" s="58">
        <v>0.03</v>
      </c>
      <c r="E280" s="38"/>
      <c r="F280" s="18" t="s">
        <v>551</v>
      </c>
      <c r="G280" s="19"/>
      <c r="H280" s="19"/>
      <c r="I280" s="19"/>
      <c r="J280" s="19" t="s">
        <v>469</v>
      </c>
      <c r="K280" s="18" t="s">
        <v>310</v>
      </c>
      <c r="L280" s="18"/>
    </row>
    <row r="281" spans="1:12">
      <c r="A281" s="2"/>
      <c r="B281" s="2"/>
      <c r="C281" s="16"/>
      <c r="D281" s="7"/>
      <c r="E281" s="16">
        <v>0</v>
      </c>
      <c r="F281" s="16"/>
      <c r="G281" s="14"/>
      <c r="H281" s="14" t="s">
        <v>176</v>
      </c>
      <c r="I281" s="14"/>
      <c r="J281" s="14"/>
      <c r="K281" s="16"/>
      <c r="L281" s="16"/>
    </row>
    <row r="282" spans="1:12" ht="17.25" customHeight="1">
      <c r="A282" s="2"/>
      <c r="B282" s="2"/>
      <c r="C282" s="16"/>
      <c r="D282" s="7"/>
      <c r="E282" s="16">
        <v>100</v>
      </c>
      <c r="F282" s="16"/>
      <c r="G282" s="14"/>
      <c r="H282" s="14" t="s">
        <v>623</v>
      </c>
      <c r="I282" s="14"/>
      <c r="J282" s="14"/>
      <c r="K282" s="16"/>
      <c r="L282" s="16"/>
    </row>
    <row r="283" spans="1:12" ht="30">
      <c r="A283" s="18" t="s">
        <v>524</v>
      </c>
      <c r="B283" s="17"/>
      <c r="C283" s="18" t="s">
        <v>667</v>
      </c>
      <c r="D283" s="58">
        <v>0.03</v>
      </c>
      <c r="E283" s="38">
        <f>IF(H283&lt;='Методика оценки'!J285,'Методика оценки'!E285,IF('Методика оценки'!H286&lt;=H283&lt;='Методика оценки'!J286,'Методика оценки'!E286,IF(H283&gt;='Методика оценки'!H287,'Методика оценки'!E287,'Методика оценки'!E286)))</f>
        <v>0</v>
      </c>
      <c r="F283" s="18" t="s">
        <v>688</v>
      </c>
      <c r="G283" s="19"/>
      <c r="H283" s="19"/>
      <c r="I283" s="19"/>
      <c r="J283" s="19" t="s">
        <v>470</v>
      </c>
      <c r="K283" s="18" t="s">
        <v>368</v>
      </c>
      <c r="L283" s="18"/>
    </row>
    <row r="284" spans="1:12">
      <c r="A284" s="18"/>
      <c r="B284" s="17"/>
      <c r="C284" s="18"/>
      <c r="D284" s="58"/>
      <c r="E284" s="38"/>
      <c r="F284" s="18"/>
      <c r="G284" s="19"/>
      <c r="H284" s="19"/>
      <c r="I284" s="19"/>
      <c r="J284" s="19" t="s">
        <v>14</v>
      </c>
      <c r="K284" s="18" t="s">
        <v>292</v>
      </c>
      <c r="L284" s="18" t="s">
        <v>29</v>
      </c>
    </row>
    <row r="285" spans="1:12">
      <c r="A285" s="2"/>
      <c r="B285" s="2"/>
      <c r="C285" s="16"/>
      <c r="D285" s="7"/>
      <c r="E285" s="16">
        <v>0</v>
      </c>
      <c r="F285" s="16"/>
      <c r="G285" s="14" t="s">
        <v>56</v>
      </c>
      <c r="H285" s="14">
        <v>0</v>
      </c>
      <c r="I285" s="14" t="s">
        <v>57</v>
      </c>
      <c r="J285" s="14">
        <v>35</v>
      </c>
      <c r="K285" s="16"/>
      <c r="L285" s="16"/>
    </row>
    <row r="286" spans="1:12">
      <c r="A286" s="2"/>
      <c r="B286" s="2"/>
      <c r="C286" s="16"/>
      <c r="D286" s="7"/>
      <c r="E286" s="16">
        <v>50</v>
      </c>
      <c r="F286" s="16"/>
      <c r="G286" s="14" t="s">
        <v>56</v>
      </c>
      <c r="H286" s="14">
        <v>36</v>
      </c>
      <c r="I286" s="14" t="s">
        <v>57</v>
      </c>
      <c r="J286" s="14">
        <v>70</v>
      </c>
      <c r="K286" s="16"/>
      <c r="L286" s="16"/>
    </row>
    <row r="287" spans="1:12">
      <c r="A287" s="2"/>
      <c r="B287" s="2"/>
      <c r="C287" s="16"/>
      <c r="D287" s="7"/>
      <c r="E287" s="16">
        <v>100</v>
      </c>
      <c r="F287" s="16"/>
      <c r="G287" s="14" t="s">
        <v>56</v>
      </c>
      <c r="H287" s="14">
        <v>71</v>
      </c>
      <c r="I287" s="14" t="s">
        <v>57</v>
      </c>
      <c r="J287" s="14">
        <v>100</v>
      </c>
      <c r="K287" s="16"/>
      <c r="L287" s="16"/>
    </row>
    <row r="288" spans="1:12" ht="30">
      <c r="A288" s="18" t="s">
        <v>525</v>
      </c>
      <c r="B288" s="17"/>
      <c r="C288" s="18" t="s">
        <v>369</v>
      </c>
      <c r="D288" s="58">
        <v>0.03</v>
      </c>
      <c r="E288" s="38"/>
      <c r="F288" s="18" t="s">
        <v>552</v>
      </c>
      <c r="G288" s="19"/>
      <c r="H288" s="19"/>
      <c r="I288" s="19"/>
      <c r="J288" s="19" t="s">
        <v>471</v>
      </c>
      <c r="K288" s="18" t="s">
        <v>369</v>
      </c>
      <c r="L288" s="18"/>
    </row>
    <row r="289" spans="1:12">
      <c r="A289" s="2"/>
      <c r="B289" s="2"/>
      <c r="C289" s="16"/>
      <c r="D289" s="7"/>
      <c r="E289" s="16">
        <v>0</v>
      </c>
      <c r="F289" s="16"/>
      <c r="G289" s="14"/>
      <c r="H289" s="14" t="s">
        <v>176</v>
      </c>
      <c r="I289" s="14"/>
      <c r="J289" s="14"/>
      <c r="K289" s="16"/>
      <c r="L289" s="16"/>
    </row>
    <row r="290" spans="1:12">
      <c r="A290" s="2"/>
      <c r="B290" s="2"/>
      <c r="C290" s="16"/>
      <c r="D290" s="7"/>
      <c r="E290" s="16">
        <v>100</v>
      </c>
      <c r="F290" s="16"/>
      <c r="G290" s="14"/>
      <c r="H290" s="14" t="s">
        <v>623</v>
      </c>
      <c r="I290" s="14"/>
      <c r="J290" s="14"/>
      <c r="K290" s="16"/>
      <c r="L290" s="16"/>
    </row>
    <row r="291" spans="1:12" ht="30">
      <c r="A291" s="18" t="s">
        <v>526</v>
      </c>
      <c r="B291" s="17"/>
      <c r="C291" s="18" t="s">
        <v>370</v>
      </c>
      <c r="D291" s="58">
        <v>0.03</v>
      </c>
      <c r="E291" s="38"/>
      <c r="F291" s="18" t="s">
        <v>553</v>
      </c>
      <c r="G291" s="19"/>
      <c r="H291" s="19"/>
      <c r="I291" s="19"/>
      <c r="J291" s="19" t="s">
        <v>472</v>
      </c>
      <c r="K291" s="18" t="s">
        <v>370</v>
      </c>
      <c r="L291" s="18"/>
    </row>
    <row r="292" spans="1:12">
      <c r="A292" s="2"/>
      <c r="B292" s="2"/>
      <c r="C292" s="16"/>
      <c r="D292" s="7"/>
      <c r="E292" s="16">
        <v>0</v>
      </c>
      <c r="F292" s="16"/>
      <c r="G292" s="14"/>
      <c r="H292" s="14" t="s">
        <v>176</v>
      </c>
      <c r="I292" s="14"/>
      <c r="J292" s="14"/>
      <c r="K292" s="16"/>
      <c r="L292" s="16"/>
    </row>
    <row r="293" spans="1:12">
      <c r="A293" s="2"/>
      <c r="B293" s="2"/>
      <c r="C293" s="16"/>
      <c r="D293" s="7"/>
      <c r="E293" s="16">
        <v>100</v>
      </c>
      <c r="F293" s="16"/>
      <c r="G293" s="14"/>
      <c r="H293" s="14" t="s">
        <v>623</v>
      </c>
      <c r="I293" s="14"/>
      <c r="J293" s="14"/>
      <c r="K293" s="16"/>
      <c r="L293" s="16"/>
    </row>
    <row r="294" spans="1:12" ht="34.5" customHeight="1">
      <c r="A294" s="18" t="s">
        <v>527</v>
      </c>
      <c r="B294" s="17"/>
      <c r="C294" s="18" t="s">
        <v>371</v>
      </c>
      <c r="D294" s="58">
        <v>0.03</v>
      </c>
      <c r="E294" s="38">
        <f>IF(H294='Методика оценки'!H295,'Методика оценки'!E295,IF(H294='Методика оценки'!H296,'Методика оценки'!E296,'Методика оценки'!E295))</f>
        <v>0</v>
      </c>
      <c r="F294" s="18" t="s">
        <v>554</v>
      </c>
      <c r="G294" s="19"/>
      <c r="H294" s="19"/>
      <c r="I294" s="19"/>
      <c r="J294" s="19" t="s">
        <v>473</v>
      </c>
      <c r="K294" s="18" t="s">
        <v>371</v>
      </c>
      <c r="L294" s="18"/>
    </row>
    <row r="295" spans="1:12" ht="15" customHeight="1">
      <c r="A295" s="2"/>
      <c r="B295" s="2"/>
      <c r="C295" s="16"/>
      <c r="D295" s="7"/>
      <c r="E295" s="16">
        <v>0</v>
      </c>
      <c r="F295" s="16"/>
      <c r="G295" s="14"/>
      <c r="H295" s="14" t="s">
        <v>176</v>
      </c>
      <c r="I295" s="14"/>
      <c r="J295" s="14"/>
      <c r="K295" s="16"/>
      <c r="L295" s="16"/>
    </row>
    <row r="296" spans="1:12" ht="15" customHeight="1">
      <c r="A296" s="2"/>
      <c r="B296" s="2"/>
      <c r="C296" s="16"/>
      <c r="D296" s="7"/>
      <c r="E296" s="16">
        <v>100</v>
      </c>
      <c r="F296" s="16"/>
      <c r="G296" s="14"/>
      <c r="H296" s="14" t="s">
        <v>623</v>
      </c>
      <c r="I296" s="14"/>
      <c r="J296" s="14"/>
      <c r="K296" s="16"/>
      <c r="L296" s="16"/>
    </row>
    <row r="297" spans="1:12" ht="45">
      <c r="A297" s="18" t="s">
        <v>528</v>
      </c>
      <c r="B297" s="17"/>
      <c r="C297" s="18" t="s">
        <v>174</v>
      </c>
      <c r="D297" s="58">
        <v>0.03</v>
      </c>
      <c r="E297" s="38"/>
      <c r="F297" s="18" t="s">
        <v>555</v>
      </c>
      <c r="G297" s="19"/>
      <c r="H297" s="19"/>
      <c r="I297" s="19"/>
      <c r="J297" s="19" t="s">
        <v>474</v>
      </c>
      <c r="K297" s="18" t="s">
        <v>174</v>
      </c>
      <c r="L297" s="18"/>
    </row>
    <row r="298" spans="1:12">
      <c r="A298" s="2"/>
      <c r="B298" s="2"/>
      <c r="C298" s="16"/>
      <c r="D298" s="7"/>
      <c r="E298" s="16">
        <v>0</v>
      </c>
      <c r="F298" s="16"/>
      <c r="G298" s="14"/>
      <c r="H298" s="14" t="s">
        <v>176</v>
      </c>
      <c r="I298" s="14"/>
      <c r="J298" s="14"/>
      <c r="K298" s="16"/>
      <c r="L298" s="16"/>
    </row>
    <row r="299" spans="1:12">
      <c r="A299" s="2"/>
      <c r="B299" s="2"/>
      <c r="C299" s="16"/>
      <c r="D299" s="7"/>
      <c r="E299" s="16">
        <v>100</v>
      </c>
      <c r="F299" s="16"/>
      <c r="G299" s="14"/>
      <c r="H299" s="14" t="s">
        <v>623</v>
      </c>
      <c r="I299" s="14"/>
      <c r="J299" s="14"/>
      <c r="K299" s="16"/>
      <c r="L299" s="16"/>
    </row>
    <row r="300" spans="1:12" ht="45">
      <c r="A300" s="18" t="s">
        <v>529</v>
      </c>
      <c r="B300" s="17"/>
      <c r="C300" s="18" t="s">
        <v>175</v>
      </c>
      <c r="D300" s="58">
        <v>0.03</v>
      </c>
      <c r="E300" s="38"/>
      <c r="F300" s="18" t="s">
        <v>556</v>
      </c>
      <c r="G300" s="19"/>
      <c r="H300" s="19"/>
      <c r="I300" s="19"/>
      <c r="J300" s="19" t="s">
        <v>475</v>
      </c>
      <c r="K300" s="18" t="s">
        <v>175</v>
      </c>
      <c r="L300" s="18"/>
    </row>
    <row r="301" spans="1:12">
      <c r="A301" s="2"/>
      <c r="B301" s="2"/>
      <c r="C301" s="16"/>
      <c r="D301" s="7"/>
      <c r="E301" s="16">
        <v>0</v>
      </c>
      <c r="F301" s="16"/>
      <c r="G301" s="14"/>
      <c r="H301" s="14" t="s">
        <v>176</v>
      </c>
      <c r="I301" s="14"/>
      <c r="J301" s="14"/>
      <c r="K301" s="16"/>
      <c r="L301" s="16"/>
    </row>
    <row r="302" spans="1:12" collapsed="1">
      <c r="A302" s="2"/>
      <c r="B302" s="2"/>
      <c r="C302" s="16"/>
      <c r="D302" s="7"/>
      <c r="E302" s="16">
        <v>100</v>
      </c>
      <c r="F302" s="16"/>
      <c r="G302" s="14"/>
      <c r="H302" s="14" t="s">
        <v>623</v>
      </c>
      <c r="I302" s="14"/>
      <c r="J302" s="14"/>
      <c r="K302" s="16"/>
      <c r="L302" s="16"/>
    </row>
    <row r="303" spans="1:12" ht="99.75" hidden="1" customHeight="1" outlineLevel="1">
      <c r="A303" s="47"/>
      <c r="B303" s="46"/>
      <c r="C303" s="47" t="s">
        <v>312</v>
      </c>
      <c r="D303" s="69"/>
      <c r="E303" s="47"/>
      <c r="F303" s="47"/>
      <c r="G303" s="50"/>
      <c r="H303" s="50"/>
      <c r="I303" s="50"/>
      <c r="J303" s="50"/>
      <c r="K303" s="49" t="s">
        <v>312</v>
      </c>
      <c r="L303" s="47"/>
    </row>
    <row r="304" spans="1:12" ht="15.75" hidden="1" customHeight="1" outlineLevel="1">
      <c r="A304" s="2"/>
      <c r="B304" s="2"/>
      <c r="C304" s="16"/>
      <c r="D304" s="7"/>
      <c r="E304" s="16">
        <v>0</v>
      </c>
      <c r="F304" s="16"/>
      <c r="G304" s="14" t="s">
        <v>56</v>
      </c>
      <c r="H304" s="14">
        <v>6</v>
      </c>
      <c r="I304" s="14" t="s">
        <v>57</v>
      </c>
      <c r="J304" s="14"/>
      <c r="K304" s="16"/>
      <c r="L304" s="16"/>
    </row>
    <row r="305" spans="1:12" ht="15.75" hidden="1" customHeight="1" outlineLevel="1">
      <c r="A305" s="2"/>
      <c r="B305" s="2"/>
      <c r="C305" s="16"/>
      <c r="D305" s="7"/>
      <c r="E305" s="16">
        <v>50</v>
      </c>
      <c r="F305" s="16"/>
      <c r="G305" s="14" t="s">
        <v>56</v>
      </c>
      <c r="H305" s="14">
        <v>2</v>
      </c>
      <c r="I305" s="14" t="s">
        <v>57</v>
      </c>
      <c r="J305" s="14">
        <v>5</v>
      </c>
      <c r="K305" s="16"/>
      <c r="L305" s="16"/>
    </row>
    <row r="306" spans="1:12" ht="15.75" hidden="1" customHeight="1" outlineLevel="1">
      <c r="A306" s="2"/>
      <c r="B306" s="2"/>
      <c r="C306" s="16"/>
      <c r="D306" s="7"/>
      <c r="E306" s="16">
        <v>100</v>
      </c>
      <c r="F306" s="16"/>
      <c r="G306" s="14" t="s">
        <v>56</v>
      </c>
      <c r="H306" s="14">
        <v>0</v>
      </c>
      <c r="I306" s="14" t="s">
        <v>57</v>
      </c>
      <c r="J306" s="14">
        <v>1</v>
      </c>
      <c r="K306" s="16"/>
      <c r="L306" s="16"/>
    </row>
    <row r="307" spans="1:12" ht="60">
      <c r="A307" s="18" t="s">
        <v>530</v>
      </c>
      <c r="B307" s="17"/>
      <c r="C307" s="18" t="s">
        <v>313</v>
      </c>
      <c r="D307" s="58">
        <v>0.06</v>
      </c>
      <c r="E307" s="38"/>
      <c r="F307" s="18" t="s">
        <v>557</v>
      </c>
      <c r="G307" s="19"/>
      <c r="H307" s="19"/>
      <c r="I307" s="19"/>
      <c r="J307" s="19" t="s">
        <v>476</v>
      </c>
      <c r="K307" s="18" t="s">
        <v>313</v>
      </c>
      <c r="L307" s="18"/>
    </row>
    <row r="308" spans="1:12">
      <c r="A308" s="2"/>
      <c r="B308" s="2"/>
      <c r="C308" s="16"/>
      <c r="D308" s="7"/>
      <c r="E308" s="16">
        <v>0</v>
      </c>
      <c r="F308" s="16"/>
      <c r="G308" s="14"/>
      <c r="H308" s="14" t="s">
        <v>382</v>
      </c>
      <c r="I308" s="14"/>
      <c r="J308" s="14"/>
      <c r="K308" s="16"/>
      <c r="L308" s="16"/>
    </row>
    <row r="309" spans="1:12">
      <c r="A309" s="2"/>
      <c r="B309" s="2"/>
      <c r="C309" s="16"/>
      <c r="D309" s="7"/>
      <c r="E309" s="16">
        <v>50</v>
      </c>
      <c r="F309" s="16"/>
      <c r="G309" s="14"/>
      <c r="H309" s="14" t="s">
        <v>383</v>
      </c>
      <c r="I309" s="14"/>
      <c r="J309" s="14"/>
      <c r="K309" s="16"/>
      <c r="L309" s="16"/>
    </row>
    <row r="310" spans="1:12">
      <c r="A310" s="2"/>
      <c r="B310" s="2"/>
      <c r="C310" s="16"/>
      <c r="D310" s="7"/>
      <c r="E310" s="16">
        <v>75</v>
      </c>
      <c r="F310" s="16"/>
      <c r="G310" s="14"/>
      <c r="H310" s="14" t="s">
        <v>380</v>
      </c>
      <c r="I310" s="14"/>
      <c r="J310" s="14"/>
      <c r="K310" s="16"/>
      <c r="L310" s="16"/>
    </row>
    <row r="311" spans="1:12">
      <c r="A311" s="2"/>
      <c r="B311" s="2"/>
      <c r="C311" s="16"/>
      <c r="D311" s="7"/>
      <c r="E311" s="16">
        <v>100</v>
      </c>
      <c r="F311" s="16"/>
      <c r="G311" s="14"/>
      <c r="H311" s="14" t="s">
        <v>381</v>
      </c>
      <c r="I311" s="14"/>
      <c r="J311" s="14"/>
      <c r="K311" s="16"/>
      <c r="L311" s="16"/>
    </row>
    <row r="312" spans="1:12" ht="90.75" customHeight="1">
      <c r="A312" s="18" t="s">
        <v>531</v>
      </c>
      <c r="B312" s="17"/>
      <c r="C312" s="18" t="s">
        <v>730</v>
      </c>
      <c r="D312" s="58">
        <v>0.06</v>
      </c>
      <c r="E312" s="38"/>
      <c r="F312" s="18" t="s">
        <v>558</v>
      </c>
      <c r="G312" s="19"/>
      <c r="H312" s="19"/>
      <c r="I312" s="19"/>
      <c r="J312" s="19" t="s">
        <v>477</v>
      </c>
      <c r="K312" s="18" t="s">
        <v>314</v>
      </c>
      <c r="L312" s="18"/>
    </row>
    <row r="313" spans="1:12" ht="15.75" customHeight="1">
      <c r="A313" s="2"/>
      <c r="B313" s="2"/>
      <c r="C313" s="23"/>
      <c r="D313" s="7"/>
      <c r="E313" s="16">
        <v>0</v>
      </c>
      <c r="F313" s="16"/>
      <c r="G313" s="14"/>
      <c r="H313" s="14" t="s">
        <v>382</v>
      </c>
      <c r="I313" s="14"/>
      <c r="J313" s="14"/>
      <c r="K313" s="16"/>
      <c r="L313" s="16"/>
    </row>
    <row r="314" spans="1:12">
      <c r="A314" s="2"/>
      <c r="B314" s="2"/>
      <c r="C314" s="16"/>
      <c r="D314" s="7"/>
      <c r="E314" s="16">
        <v>50</v>
      </c>
      <c r="F314" s="16"/>
      <c r="G314" s="14"/>
      <c r="H314" s="14" t="s">
        <v>383</v>
      </c>
      <c r="I314" s="14"/>
      <c r="J314" s="14"/>
      <c r="K314" s="16"/>
      <c r="L314" s="16"/>
    </row>
    <row r="315" spans="1:12">
      <c r="A315" s="2"/>
      <c r="B315" s="2"/>
      <c r="C315" s="16"/>
      <c r="D315" s="7"/>
      <c r="E315" s="16">
        <v>75</v>
      </c>
      <c r="F315" s="16"/>
      <c r="G315" s="14"/>
      <c r="H315" s="14" t="s">
        <v>380</v>
      </c>
      <c r="I315" s="14"/>
      <c r="J315" s="14"/>
      <c r="K315" s="16"/>
      <c r="L315" s="16"/>
    </row>
    <row r="316" spans="1:12">
      <c r="A316" s="2"/>
      <c r="B316" s="2"/>
      <c r="C316" s="16"/>
      <c r="D316" s="7"/>
      <c r="E316" s="16">
        <v>100</v>
      </c>
      <c r="F316" s="16"/>
      <c r="G316" s="14"/>
      <c r="H316" s="14" t="s">
        <v>381</v>
      </c>
      <c r="I316" s="14"/>
      <c r="J316" s="14"/>
      <c r="K316" s="16"/>
      <c r="L316" s="16"/>
    </row>
    <row r="317" spans="1:12" ht="60">
      <c r="A317" s="18" t="s">
        <v>532</v>
      </c>
      <c r="B317" s="18"/>
      <c r="C317" s="18" t="s">
        <v>668</v>
      </c>
      <c r="D317" s="58">
        <v>0.06</v>
      </c>
      <c r="E317" s="38">
        <f>IF(H317='Методика оценки'!H318,'Методика оценки'!E318,IF(H317='Методика оценки'!H319,'Методика оценки'!E319,IF(H317='Методика оценки'!H320,'Методика оценки'!E320,IF(H317='Методика оценки'!H321,'Методика оценки'!E321,'Методика оценки'!C320))))</f>
        <v>0</v>
      </c>
      <c r="F317" s="18" t="s">
        <v>559</v>
      </c>
      <c r="G317" s="19"/>
      <c r="H317" s="19"/>
      <c r="I317" s="19"/>
      <c r="J317" s="19" t="s">
        <v>478</v>
      </c>
      <c r="K317" s="18" t="s">
        <v>128</v>
      </c>
      <c r="L317" s="18"/>
    </row>
    <row r="318" spans="1:12">
      <c r="A318" s="2"/>
      <c r="B318" s="2"/>
      <c r="C318" s="16"/>
      <c r="D318" s="7"/>
      <c r="E318" s="16">
        <v>0</v>
      </c>
      <c r="F318" s="16"/>
      <c r="G318" s="14"/>
      <c r="H318" s="14" t="s">
        <v>382</v>
      </c>
      <c r="I318" s="14"/>
      <c r="J318" s="14"/>
      <c r="K318" s="16"/>
      <c r="L318" s="16"/>
    </row>
    <row r="319" spans="1:12">
      <c r="A319" s="2"/>
      <c r="B319" s="2"/>
      <c r="C319" s="16"/>
      <c r="D319" s="7"/>
      <c r="E319" s="16">
        <v>50</v>
      </c>
      <c r="F319" s="16"/>
      <c r="G319" s="14"/>
      <c r="H319" s="14" t="s">
        <v>383</v>
      </c>
      <c r="I319" s="14"/>
      <c r="J319" s="14"/>
      <c r="K319" s="16"/>
      <c r="L319" s="16"/>
    </row>
    <row r="320" spans="1:12">
      <c r="A320" s="2"/>
      <c r="B320" s="2"/>
      <c r="C320" s="16"/>
      <c r="D320" s="7"/>
      <c r="E320" s="16">
        <v>75</v>
      </c>
      <c r="F320" s="16"/>
      <c r="G320" s="14"/>
      <c r="H320" s="14" t="s">
        <v>380</v>
      </c>
      <c r="I320" s="14"/>
      <c r="J320" s="14"/>
      <c r="K320" s="16"/>
      <c r="L320" s="16"/>
    </row>
    <row r="321" spans="1:13">
      <c r="A321" s="2"/>
      <c r="B321" s="2"/>
      <c r="C321" s="16"/>
      <c r="D321" s="7"/>
      <c r="E321" s="16">
        <v>100</v>
      </c>
      <c r="F321" s="16"/>
      <c r="G321" s="14"/>
      <c r="H321" s="14" t="s">
        <v>381</v>
      </c>
      <c r="I321" s="14"/>
      <c r="J321" s="14"/>
      <c r="K321" s="16"/>
      <c r="L321" s="16"/>
    </row>
    <row r="322" spans="1:13" ht="30">
      <c r="A322" s="20" t="s">
        <v>108</v>
      </c>
      <c r="B322" s="22" t="s">
        <v>111</v>
      </c>
      <c r="C322" s="22" t="s">
        <v>3</v>
      </c>
      <c r="D322" s="71">
        <v>0.05</v>
      </c>
      <c r="E322" s="37"/>
      <c r="F322" s="21"/>
      <c r="G322" s="21"/>
      <c r="H322" s="42"/>
      <c r="I322" s="42"/>
      <c r="J322" s="42"/>
      <c r="K322" s="22"/>
      <c r="L322" s="22"/>
    </row>
    <row r="323" spans="1:13" ht="105">
      <c r="A323" s="17" t="s">
        <v>560</v>
      </c>
      <c r="B323" s="17"/>
      <c r="C323" s="18" t="s">
        <v>669</v>
      </c>
      <c r="D323" s="58">
        <v>0.25</v>
      </c>
      <c r="E323" s="38"/>
      <c r="F323" s="18" t="s">
        <v>561</v>
      </c>
      <c r="G323" s="19"/>
      <c r="H323" s="19"/>
      <c r="I323" s="19"/>
      <c r="J323" s="19" t="s">
        <v>479</v>
      </c>
      <c r="K323" s="18" t="s">
        <v>232</v>
      </c>
      <c r="L323" s="18"/>
      <c r="M323" s="67"/>
    </row>
    <row r="324" spans="1:13" ht="45">
      <c r="A324" s="17"/>
      <c r="B324" s="17"/>
      <c r="C324" s="18"/>
      <c r="D324" s="38"/>
      <c r="E324" s="18"/>
      <c r="F324" s="18"/>
      <c r="G324" s="19"/>
      <c r="H324" s="19"/>
      <c r="I324" s="19"/>
      <c r="J324" s="19" t="s">
        <v>480</v>
      </c>
      <c r="K324" s="18" t="s">
        <v>233</v>
      </c>
      <c r="L324" s="18"/>
    </row>
    <row r="325" spans="1:13">
      <c r="A325" s="2"/>
      <c r="B325" s="2"/>
      <c r="C325" s="16"/>
      <c r="D325" s="7"/>
      <c r="E325" s="16">
        <v>0</v>
      </c>
      <c r="F325" s="16"/>
      <c r="G325" s="14" t="s">
        <v>633</v>
      </c>
      <c r="H325" s="14">
        <v>1</v>
      </c>
      <c r="I325" s="14"/>
      <c r="J325" s="14"/>
      <c r="K325" s="16"/>
      <c r="L325" s="16"/>
    </row>
    <row r="326" spans="1:13">
      <c r="A326" s="2"/>
      <c r="B326" s="2"/>
      <c r="C326" s="16"/>
      <c r="D326" s="7"/>
      <c r="E326" s="16">
        <v>100</v>
      </c>
      <c r="F326" s="16"/>
      <c r="G326" s="14" t="s">
        <v>634</v>
      </c>
      <c r="H326" s="14">
        <v>1</v>
      </c>
      <c r="I326" s="14"/>
      <c r="J326" s="14"/>
      <c r="K326" s="16"/>
      <c r="L326" s="16"/>
    </row>
    <row r="327" spans="1:13" ht="75">
      <c r="A327" s="17" t="s">
        <v>562</v>
      </c>
      <c r="B327" s="17"/>
      <c r="C327" s="18" t="s">
        <v>670</v>
      </c>
      <c r="D327" s="58">
        <v>0.25</v>
      </c>
      <c r="E327" s="38"/>
      <c r="F327" s="18" t="s">
        <v>565</v>
      </c>
      <c r="G327" s="19"/>
      <c r="H327" s="19">
        <v>0.9</v>
      </c>
      <c r="I327" s="19"/>
      <c r="J327" s="19" t="s">
        <v>481</v>
      </c>
      <c r="K327" s="18" t="s">
        <v>317</v>
      </c>
      <c r="L327" s="18"/>
    </row>
    <row r="328" spans="1:13" ht="45">
      <c r="A328" s="17"/>
      <c r="B328" s="17"/>
      <c r="C328" s="17"/>
      <c r="D328" s="38"/>
      <c r="E328" s="18"/>
      <c r="F328" s="18"/>
      <c r="G328" s="19"/>
      <c r="H328" s="19"/>
      <c r="I328" s="19"/>
      <c r="J328" s="19" t="s">
        <v>482</v>
      </c>
      <c r="K328" s="18" t="s">
        <v>234</v>
      </c>
      <c r="L328" s="18"/>
    </row>
    <row r="329" spans="1:13">
      <c r="A329" s="2"/>
      <c r="B329" s="2"/>
      <c r="C329" s="16"/>
      <c r="D329" s="7"/>
      <c r="E329" s="16">
        <v>100</v>
      </c>
      <c r="F329" s="16"/>
      <c r="G329" s="14" t="s">
        <v>633</v>
      </c>
      <c r="H329" s="14">
        <v>1</v>
      </c>
      <c r="I329" s="14"/>
      <c r="J329" s="14"/>
      <c r="K329" s="16"/>
      <c r="L329" s="16"/>
    </row>
    <row r="330" spans="1:13">
      <c r="A330" s="2"/>
      <c r="B330" s="2"/>
      <c r="C330" s="16"/>
      <c r="D330" s="7"/>
      <c r="E330" s="16">
        <v>0</v>
      </c>
      <c r="F330" s="16"/>
      <c r="G330" s="14" t="s">
        <v>634</v>
      </c>
      <c r="H330" s="14">
        <v>1</v>
      </c>
      <c r="I330" s="14"/>
      <c r="J330" s="14"/>
      <c r="K330" s="16"/>
      <c r="L330" s="16"/>
    </row>
    <row r="331" spans="1:13" ht="45">
      <c r="A331" s="17" t="s">
        <v>563</v>
      </c>
      <c r="B331" s="17"/>
      <c r="C331" s="17" t="s">
        <v>315</v>
      </c>
      <c r="D331" s="58">
        <v>0.25</v>
      </c>
      <c r="E331" s="38"/>
      <c r="F331" s="17" t="s">
        <v>566</v>
      </c>
      <c r="G331" s="17"/>
      <c r="H331" s="81"/>
      <c r="I331" s="17"/>
      <c r="J331" s="19" t="s">
        <v>483</v>
      </c>
      <c r="K331" s="17" t="s">
        <v>345</v>
      </c>
      <c r="L331" s="17"/>
    </row>
    <row r="332" spans="1:13" ht="45">
      <c r="A332" s="2"/>
      <c r="B332" s="2"/>
      <c r="C332" s="16"/>
      <c r="D332" s="7"/>
      <c r="E332" s="16">
        <v>0</v>
      </c>
      <c r="F332" s="16"/>
      <c r="G332" s="14" t="s">
        <v>56</v>
      </c>
      <c r="H332" s="14">
        <v>0</v>
      </c>
      <c r="I332" s="14" t="s">
        <v>57</v>
      </c>
      <c r="J332" s="14">
        <v>1500</v>
      </c>
      <c r="K332" s="16" t="s">
        <v>346</v>
      </c>
      <c r="L332" s="56" t="s">
        <v>374</v>
      </c>
    </row>
    <row r="333" spans="1:13" ht="45">
      <c r="A333" s="2"/>
      <c r="B333" s="2"/>
      <c r="C333" s="16"/>
      <c r="D333" s="7"/>
      <c r="E333" s="16">
        <v>50</v>
      </c>
      <c r="F333" s="16"/>
      <c r="G333" s="14" t="s">
        <v>56</v>
      </c>
      <c r="H333" s="14">
        <v>1501</v>
      </c>
      <c r="I333" s="14" t="s">
        <v>57</v>
      </c>
      <c r="J333" s="14">
        <v>3000</v>
      </c>
      <c r="K333" s="16" t="s">
        <v>347</v>
      </c>
      <c r="L333" s="56" t="s">
        <v>373</v>
      </c>
    </row>
    <row r="334" spans="1:13" ht="30">
      <c r="A334" s="2"/>
      <c r="B334" s="2"/>
      <c r="C334" s="16"/>
      <c r="D334" s="7"/>
      <c r="E334" s="16">
        <v>100</v>
      </c>
      <c r="F334" s="16"/>
      <c r="G334" s="14" t="s">
        <v>56</v>
      </c>
      <c r="H334" s="14">
        <v>3001</v>
      </c>
      <c r="I334" s="14" t="s">
        <v>57</v>
      </c>
      <c r="J334" s="14"/>
      <c r="K334" s="56" t="s">
        <v>372</v>
      </c>
      <c r="L334" s="56" t="s">
        <v>375</v>
      </c>
    </row>
    <row r="335" spans="1:13" ht="30">
      <c r="A335" s="17" t="s">
        <v>564</v>
      </c>
      <c r="B335" s="17"/>
      <c r="C335" s="17" t="s">
        <v>316</v>
      </c>
      <c r="D335" s="58">
        <v>0.25</v>
      </c>
      <c r="E335" s="38"/>
      <c r="F335" s="17" t="s">
        <v>567</v>
      </c>
      <c r="G335" s="17"/>
      <c r="H335" s="17"/>
      <c r="I335" s="17"/>
      <c r="J335" s="19" t="s">
        <v>484</v>
      </c>
      <c r="K335" s="17" t="s">
        <v>344</v>
      </c>
      <c r="L335" s="17"/>
    </row>
    <row r="336" spans="1:13">
      <c r="A336" s="2"/>
      <c r="B336" s="2"/>
      <c r="C336" s="16"/>
      <c r="D336" s="7"/>
      <c r="E336" s="16">
        <v>0</v>
      </c>
      <c r="F336" s="16"/>
      <c r="G336" s="14" t="s">
        <v>56</v>
      </c>
      <c r="H336" s="14">
        <v>0</v>
      </c>
      <c r="I336" s="14" t="s">
        <v>57</v>
      </c>
      <c r="J336" s="14">
        <v>3000</v>
      </c>
      <c r="K336" s="56"/>
      <c r="L336" s="16"/>
    </row>
    <row r="337" spans="1:13">
      <c r="A337" s="2"/>
      <c r="B337" s="2"/>
      <c r="C337" s="16"/>
      <c r="D337" s="7"/>
      <c r="E337" s="16">
        <v>50</v>
      </c>
      <c r="F337" s="16"/>
      <c r="G337" s="14" t="s">
        <v>56</v>
      </c>
      <c r="H337" s="14">
        <v>3001</v>
      </c>
      <c r="I337" s="14" t="s">
        <v>57</v>
      </c>
      <c r="J337" s="14">
        <v>6000</v>
      </c>
      <c r="K337" s="56"/>
      <c r="L337" s="16"/>
    </row>
    <row r="338" spans="1:13">
      <c r="A338" s="24"/>
      <c r="B338" s="24"/>
      <c r="C338" s="24"/>
      <c r="D338" s="72"/>
      <c r="E338" s="82">
        <v>100</v>
      </c>
      <c r="F338" s="24"/>
      <c r="G338" s="14" t="s">
        <v>56</v>
      </c>
      <c r="H338" s="14">
        <v>6001</v>
      </c>
      <c r="I338" s="14" t="s">
        <v>57</v>
      </c>
      <c r="J338" s="14"/>
      <c r="K338" s="24"/>
      <c r="L338" s="24"/>
    </row>
    <row r="339" spans="1:13">
      <c r="A339" s="2"/>
      <c r="B339" s="2"/>
      <c r="C339" s="16"/>
      <c r="D339" s="7"/>
      <c r="E339" s="16"/>
      <c r="F339" s="16"/>
      <c r="G339" s="14"/>
      <c r="H339" s="14"/>
      <c r="I339" s="14"/>
      <c r="J339" s="14"/>
      <c r="K339" s="16"/>
      <c r="L339" s="16"/>
    </row>
    <row r="340" spans="1:13">
      <c r="A340" s="2"/>
      <c r="B340" s="2"/>
      <c r="C340" s="16"/>
      <c r="D340" s="7"/>
      <c r="E340" s="16"/>
      <c r="F340" s="16"/>
      <c r="G340" s="14"/>
      <c r="H340" s="14"/>
      <c r="I340" s="14"/>
      <c r="J340" s="14"/>
      <c r="K340" s="16"/>
      <c r="L340" s="16"/>
    </row>
    <row r="341" spans="1:13" ht="30">
      <c r="A341" s="20" t="s">
        <v>109</v>
      </c>
      <c r="B341" s="22" t="s">
        <v>112</v>
      </c>
      <c r="C341" s="22" t="s">
        <v>3</v>
      </c>
      <c r="D341" s="71">
        <v>0.1</v>
      </c>
      <c r="E341" s="37"/>
      <c r="F341" s="21"/>
      <c r="G341" s="21"/>
      <c r="H341" s="42"/>
      <c r="I341" s="42"/>
      <c r="J341" s="42"/>
      <c r="K341" s="22"/>
      <c r="L341" s="22"/>
    </row>
    <row r="342" spans="1:13" ht="64.5" customHeight="1">
      <c r="A342" s="17" t="s">
        <v>568</v>
      </c>
      <c r="B342" s="17"/>
      <c r="C342" s="18" t="s">
        <v>671</v>
      </c>
      <c r="D342" s="58">
        <v>0.05</v>
      </c>
      <c r="E342" s="38"/>
      <c r="F342" s="17" t="s">
        <v>579</v>
      </c>
      <c r="G342" s="19"/>
      <c r="H342" s="19"/>
      <c r="I342" s="19"/>
      <c r="J342" s="19" t="s">
        <v>485</v>
      </c>
      <c r="K342" s="18" t="s">
        <v>326</v>
      </c>
      <c r="L342" s="18"/>
      <c r="M342" s="67"/>
    </row>
    <row r="343" spans="1:13">
      <c r="A343" s="2"/>
      <c r="B343" s="2"/>
      <c r="C343" s="23"/>
      <c r="D343" s="7"/>
      <c r="E343" s="16">
        <v>0</v>
      </c>
      <c r="F343" s="16"/>
      <c r="G343" s="14"/>
      <c r="H343" s="14" t="s">
        <v>176</v>
      </c>
      <c r="I343" s="14"/>
      <c r="J343" s="14"/>
      <c r="K343" s="16"/>
      <c r="L343" s="16"/>
    </row>
    <row r="344" spans="1:13">
      <c r="A344" s="2"/>
      <c r="B344" s="2"/>
      <c r="C344" s="23"/>
      <c r="D344" s="7"/>
      <c r="E344" s="16">
        <v>100</v>
      </c>
      <c r="F344" s="16"/>
      <c r="G344" s="14"/>
      <c r="H344" s="14" t="s">
        <v>623</v>
      </c>
      <c r="I344" s="14"/>
      <c r="J344" s="14"/>
      <c r="K344" s="16"/>
      <c r="L344" s="16"/>
    </row>
    <row r="345" spans="1:13" ht="60">
      <c r="A345" s="17" t="s">
        <v>569</v>
      </c>
      <c r="B345" s="17"/>
      <c r="C345" s="18" t="s">
        <v>672</v>
      </c>
      <c r="D345" s="58">
        <v>0.05</v>
      </c>
      <c r="E345" s="58"/>
      <c r="F345" s="17" t="s">
        <v>580</v>
      </c>
      <c r="G345" s="19"/>
      <c r="H345" s="58"/>
      <c r="I345" s="19"/>
      <c r="J345" s="19" t="s">
        <v>486</v>
      </c>
      <c r="K345" s="18" t="s">
        <v>592</v>
      </c>
      <c r="L345" s="18"/>
    </row>
    <row r="346" spans="1:13">
      <c r="A346" s="57" t="s">
        <v>699</v>
      </c>
      <c r="B346" s="2"/>
      <c r="C346" s="23"/>
      <c r="D346" s="7"/>
      <c r="E346" s="57"/>
      <c r="F346" s="16"/>
      <c r="G346" s="14"/>
      <c r="H346" s="55"/>
      <c r="I346" s="14"/>
      <c r="J346" s="14" t="s">
        <v>689</v>
      </c>
      <c r="K346" s="16" t="s">
        <v>318</v>
      </c>
      <c r="L346" s="16"/>
    </row>
    <row r="347" spans="1:13">
      <c r="A347" s="2"/>
      <c r="B347" s="2"/>
      <c r="C347" s="23"/>
      <c r="D347" s="7"/>
      <c r="E347" s="16">
        <v>0</v>
      </c>
      <c r="F347" s="16"/>
      <c r="G347" s="14"/>
      <c r="H347" s="14" t="s">
        <v>176</v>
      </c>
      <c r="I347" s="14"/>
      <c r="J347" s="14"/>
      <c r="K347" s="16"/>
      <c r="L347" s="16"/>
    </row>
    <row r="348" spans="1:13">
      <c r="A348" s="2"/>
      <c r="B348" s="2"/>
      <c r="C348" s="23"/>
      <c r="D348" s="7"/>
      <c r="E348" s="16">
        <v>20</v>
      </c>
      <c r="F348" s="16"/>
      <c r="G348" s="14"/>
      <c r="H348" s="14" t="s">
        <v>623</v>
      </c>
      <c r="I348" s="14"/>
      <c r="J348" s="14"/>
      <c r="K348" s="16"/>
      <c r="L348" s="16"/>
    </row>
    <row r="349" spans="1:13">
      <c r="A349" s="57" t="s">
        <v>700</v>
      </c>
      <c r="B349" s="2"/>
      <c r="C349" s="23"/>
      <c r="D349" s="7"/>
      <c r="E349" s="57"/>
      <c r="F349" s="16"/>
      <c r="G349" s="14"/>
      <c r="H349" s="55"/>
      <c r="I349" s="14"/>
      <c r="J349" s="14" t="s">
        <v>690</v>
      </c>
      <c r="K349" s="16" t="s">
        <v>319</v>
      </c>
      <c r="L349" s="16"/>
    </row>
    <row r="350" spans="1:13">
      <c r="A350" s="2"/>
      <c r="B350" s="2"/>
      <c r="C350" s="23"/>
      <c r="D350" s="7"/>
      <c r="E350" s="23">
        <v>0</v>
      </c>
      <c r="F350" s="16"/>
      <c r="G350" s="14"/>
      <c r="H350" s="14" t="s">
        <v>176</v>
      </c>
      <c r="I350" s="14"/>
      <c r="J350" s="14"/>
      <c r="K350" s="16"/>
      <c r="L350" s="16"/>
    </row>
    <row r="351" spans="1:13">
      <c r="A351" s="2"/>
      <c r="B351" s="2"/>
      <c r="C351" s="23"/>
      <c r="D351" s="7"/>
      <c r="E351" s="23">
        <v>20</v>
      </c>
      <c r="F351" s="16"/>
      <c r="G351" s="14"/>
      <c r="H351" s="14" t="s">
        <v>623</v>
      </c>
      <c r="I351" s="14"/>
      <c r="J351" s="14"/>
      <c r="K351" s="16"/>
      <c r="L351" s="16"/>
    </row>
    <row r="352" spans="1:13">
      <c r="A352" s="57" t="s">
        <v>701</v>
      </c>
      <c r="B352" s="2"/>
      <c r="C352" s="23"/>
      <c r="D352" s="7"/>
      <c r="E352" s="57"/>
      <c r="F352" s="16"/>
      <c r="G352" s="14"/>
      <c r="H352" s="55"/>
      <c r="I352" s="14"/>
      <c r="J352" s="14" t="s">
        <v>691</v>
      </c>
      <c r="K352" s="16" t="s">
        <v>320</v>
      </c>
      <c r="L352" s="16"/>
    </row>
    <row r="353" spans="1:12">
      <c r="A353" s="2"/>
      <c r="B353" s="2"/>
      <c r="C353" s="23"/>
      <c r="D353" s="7"/>
      <c r="E353" s="23">
        <v>0</v>
      </c>
      <c r="F353" s="16"/>
      <c r="G353" s="14"/>
      <c r="H353" s="14" t="s">
        <v>176</v>
      </c>
      <c r="I353" s="14"/>
      <c r="J353" s="14"/>
      <c r="K353" s="16"/>
      <c r="L353" s="16"/>
    </row>
    <row r="354" spans="1:12">
      <c r="A354" s="2"/>
      <c r="B354" s="2"/>
      <c r="C354" s="23"/>
      <c r="D354" s="7"/>
      <c r="E354" s="23">
        <v>20</v>
      </c>
      <c r="F354" s="16"/>
      <c r="G354" s="14"/>
      <c r="H354" s="14" t="s">
        <v>623</v>
      </c>
      <c r="I354" s="14"/>
      <c r="J354" s="14"/>
      <c r="K354" s="16"/>
      <c r="L354" s="16"/>
    </row>
    <row r="355" spans="1:12">
      <c r="A355" s="57" t="s">
        <v>702</v>
      </c>
      <c r="B355" s="2"/>
      <c r="C355" s="23"/>
      <c r="D355" s="7"/>
      <c r="E355" s="57"/>
      <c r="F355" s="16"/>
      <c r="G355" s="14"/>
      <c r="H355" s="55"/>
      <c r="I355" s="14"/>
      <c r="J355" s="14" t="s">
        <v>692</v>
      </c>
      <c r="K355" s="16" t="s">
        <v>321</v>
      </c>
      <c r="L355" s="16"/>
    </row>
    <row r="356" spans="1:12">
      <c r="A356" s="2"/>
      <c r="B356" s="2"/>
      <c r="C356" s="23"/>
      <c r="D356" s="7"/>
      <c r="E356" s="23">
        <v>0</v>
      </c>
      <c r="F356" s="16"/>
      <c r="G356" s="14"/>
      <c r="H356" s="14" t="s">
        <v>176</v>
      </c>
      <c r="I356" s="14"/>
      <c r="J356" s="14"/>
      <c r="K356" s="16"/>
      <c r="L356" s="16"/>
    </row>
    <row r="357" spans="1:12">
      <c r="A357" s="2"/>
      <c r="B357" s="2"/>
      <c r="C357" s="23"/>
      <c r="D357" s="7"/>
      <c r="E357" s="23">
        <v>20</v>
      </c>
      <c r="F357" s="16"/>
      <c r="G357" s="14"/>
      <c r="H357" s="14" t="s">
        <v>623</v>
      </c>
      <c r="I357" s="14"/>
      <c r="J357" s="14"/>
      <c r="K357" s="16"/>
      <c r="L357" s="16"/>
    </row>
    <row r="358" spans="1:12" ht="30">
      <c r="A358" s="57" t="s">
        <v>703</v>
      </c>
      <c r="B358" s="2"/>
      <c r="C358" s="23"/>
      <c r="D358" s="7"/>
      <c r="E358" s="57"/>
      <c r="F358" s="16"/>
      <c r="G358" s="14"/>
      <c r="H358" s="55"/>
      <c r="I358" s="14"/>
      <c r="J358" s="14" t="s">
        <v>693</v>
      </c>
      <c r="K358" s="16" t="s">
        <v>322</v>
      </c>
      <c r="L358" s="16"/>
    </row>
    <row r="359" spans="1:12">
      <c r="A359" s="2"/>
      <c r="B359" s="2"/>
      <c r="C359" s="23"/>
      <c r="D359" s="7"/>
      <c r="E359" s="16">
        <v>0</v>
      </c>
      <c r="F359" s="16"/>
      <c r="G359" s="14"/>
      <c r="H359" s="14" t="s">
        <v>176</v>
      </c>
      <c r="I359" s="14"/>
      <c r="J359" s="14"/>
      <c r="K359" s="16"/>
      <c r="L359" s="16"/>
    </row>
    <row r="360" spans="1:12">
      <c r="A360" s="2"/>
      <c r="B360" s="2"/>
      <c r="C360" s="23"/>
      <c r="D360" s="7"/>
      <c r="E360" s="16">
        <v>20</v>
      </c>
      <c r="F360" s="16"/>
      <c r="G360" s="14"/>
      <c r="H360" s="14" t="s">
        <v>623</v>
      </c>
      <c r="I360" s="14"/>
      <c r="J360" s="14"/>
      <c r="K360" s="16"/>
      <c r="L360" s="16"/>
    </row>
    <row r="361" spans="1:12" ht="45">
      <c r="A361" s="17" t="s">
        <v>570</v>
      </c>
      <c r="B361" s="17"/>
      <c r="C361" s="18" t="s">
        <v>673</v>
      </c>
      <c r="D361" s="58">
        <v>0.1</v>
      </c>
      <c r="E361" s="38"/>
      <c r="F361" s="17" t="s">
        <v>581</v>
      </c>
      <c r="G361" s="19"/>
      <c r="H361" s="19"/>
      <c r="I361" s="19"/>
      <c r="J361" s="19" t="s">
        <v>487</v>
      </c>
      <c r="K361" s="18" t="s">
        <v>325</v>
      </c>
      <c r="L361" s="18"/>
    </row>
    <row r="362" spans="1:12">
      <c r="A362" s="2"/>
      <c r="B362" s="2"/>
      <c r="C362" s="23"/>
      <c r="D362" s="7"/>
      <c r="E362" s="16">
        <v>0</v>
      </c>
      <c r="F362" s="16"/>
      <c r="G362" s="14"/>
      <c r="H362" s="14" t="s">
        <v>176</v>
      </c>
      <c r="I362" s="14"/>
      <c r="J362" s="14"/>
      <c r="K362" s="16"/>
      <c r="L362" s="16"/>
    </row>
    <row r="363" spans="1:12">
      <c r="A363" s="2"/>
      <c r="B363" s="2"/>
      <c r="C363" s="23"/>
      <c r="D363" s="7"/>
      <c r="E363" s="16">
        <v>100</v>
      </c>
      <c r="F363" s="16"/>
      <c r="G363" s="14"/>
      <c r="H363" s="14" t="s">
        <v>623</v>
      </c>
      <c r="I363" s="14"/>
      <c r="J363" s="14"/>
      <c r="K363" s="16"/>
      <c r="L363" s="16"/>
    </row>
    <row r="364" spans="1:12" ht="45">
      <c r="A364" s="17" t="s">
        <v>571</v>
      </c>
      <c r="B364" s="17"/>
      <c r="C364" s="18" t="s">
        <v>674</v>
      </c>
      <c r="D364" s="58">
        <v>0.1</v>
      </c>
      <c r="E364" s="38">
        <f>E365+E368</f>
        <v>0</v>
      </c>
      <c r="F364" s="17" t="s">
        <v>582</v>
      </c>
      <c r="G364" s="19"/>
      <c r="H364" s="58"/>
      <c r="I364" s="19"/>
      <c r="J364" s="19" t="s">
        <v>488</v>
      </c>
      <c r="K364" s="18" t="s">
        <v>591</v>
      </c>
      <c r="L364" s="18"/>
    </row>
    <row r="365" spans="1:12">
      <c r="A365" s="57" t="s">
        <v>704</v>
      </c>
      <c r="B365" s="2"/>
      <c r="C365" s="23"/>
      <c r="D365" s="7"/>
      <c r="E365" s="57"/>
      <c r="F365" s="16"/>
      <c r="G365" s="14"/>
      <c r="H365" s="55"/>
      <c r="I365" s="14"/>
      <c r="J365" s="14" t="s">
        <v>694</v>
      </c>
      <c r="K365" s="16" t="s">
        <v>323</v>
      </c>
      <c r="L365" s="16"/>
    </row>
    <row r="366" spans="1:12">
      <c r="A366" s="2"/>
      <c r="B366" s="2"/>
      <c r="C366" s="23"/>
      <c r="D366" s="7"/>
      <c r="E366" s="16">
        <v>0</v>
      </c>
      <c r="F366" s="16"/>
      <c r="G366" s="14"/>
      <c r="H366" s="14" t="s">
        <v>176</v>
      </c>
      <c r="I366" s="14"/>
      <c r="J366" s="14"/>
      <c r="K366" s="16"/>
      <c r="L366" s="16"/>
    </row>
    <row r="367" spans="1:12">
      <c r="A367" s="2"/>
      <c r="B367" s="2"/>
      <c r="C367" s="23"/>
      <c r="D367" s="7"/>
      <c r="E367" s="16">
        <v>50</v>
      </c>
      <c r="F367" s="16"/>
      <c r="G367" s="14"/>
      <c r="H367" s="14" t="s">
        <v>623</v>
      </c>
      <c r="I367" s="14"/>
      <c r="J367" s="14"/>
      <c r="K367" s="16"/>
      <c r="L367" s="16"/>
    </row>
    <row r="368" spans="1:12">
      <c r="A368" s="57" t="s">
        <v>705</v>
      </c>
      <c r="B368" s="2"/>
      <c r="C368" s="23"/>
      <c r="D368" s="7"/>
      <c r="E368" s="57"/>
      <c r="F368" s="16"/>
      <c r="G368" s="14"/>
      <c r="H368" s="55"/>
      <c r="I368" s="14"/>
      <c r="J368" s="14" t="s">
        <v>695</v>
      </c>
      <c r="K368" s="16" t="s">
        <v>324</v>
      </c>
      <c r="L368" s="16"/>
    </row>
    <row r="369" spans="1:12">
      <c r="A369" s="2"/>
      <c r="B369" s="2"/>
      <c r="C369" s="23"/>
      <c r="D369" s="7"/>
      <c r="E369" s="16">
        <v>0</v>
      </c>
      <c r="F369" s="16"/>
      <c r="G369" s="14"/>
      <c r="H369" s="14" t="s">
        <v>176</v>
      </c>
      <c r="I369" s="14"/>
      <c r="J369" s="14"/>
      <c r="K369" s="16"/>
      <c r="L369" s="16"/>
    </row>
    <row r="370" spans="1:12">
      <c r="A370" s="2"/>
      <c r="B370" s="2"/>
      <c r="C370" s="23"/>
      <c r="D370" s="7"/>
      <c r="E370" s="16">
        <v>50</v>
      </c>
      <c r="F370" s="16"/>
      <c r="G370" s="14"/>
      <c r="H370" s="14" t="s">
        <v>623</v>
      </c>
      <c r="I370" s="14"/>
      <c r="J370" s="14"/>
      <c r="K370" s="16"/>
      <c r="L370" s="16"/>
    </row>
    <row r="371" spans="1:12" ht="78.75" customHeight="1">
      <c r="A371" s="17" t="s">
        <v>572</v>
      </c>
      <c r="B371" s="17"/>
      <c r="C371" s="18" t="s">
        <v>675</v>
      </c>
      <c r="D371" s="58">
        <v>0.1</v>
      </c>
      <c r="E371" s="38"/>
      <c r="F371" s="17" t="s">
        <v>583</v>
      </c>
      <c r="G371" s="19"/>
      <c r="H371" s="19"/>
      <c r="I371" s="19"/>
      <c r="J371" s="19" t="s">
        <v>489</v>
      </c>
      <c r="K371" s="18" t="s">
        <v>327</v>
      </c>
      <c r="L371" s="18"/>
    </row>
    <row r="372" spans="1:12" ht="17.25" customHeight="1">
      <c r="A372" s="2"/>
      <c r="B372" s="2"/>
      <c r="C372" s="23"/>
      <c r="D372" s="7"/>
      <c r="E372" s="16">
        <v>0</v>
      </c>
      <c r="F372" s="16"/>
      <c r="G372" s="14"/>
      <c r="H372" s="14" t="s">
        <v>176</v>
      </c>
      <c r="I372" s="14"/>
      <c r="J372" s="14"/>
      <c r="K372" s="16"/>
      <c r="L372" s="16"/>
    </row>
    <row r="373" spans="1:12" ht="17.25" customHeight="1">
      <c r="A373" s="2"/>
      <c r="B373" s="2"/>
      <c r="C373" s="23"/>
      <c r="D373" s="7"/>
      <c r="E373" s="16">
        <v>100</v>
      </c>
      <c r="F373" s="16"/>
      <c r="G373" s="14"/>
      <c r="H373" s="14" t="s">
        <v>623</v>
      </c>
      <c r="I373" s="14"/>
      <c r="J373" s="14"/>
      <c r="K373" s="16"/>
      <c r="L373" s="16"/>
    </row>
    <row r="374" spans="1:12" ht="90">
      <c r="A374" s="17" t="s">
        <v>573</v>
      </c>
      <c r="B374" s="17"/>
      <c r="C374" s="18" t="s">
        <v>676</v>
      </c>
      <c r="D374" s="58">
        <v>0.1</v>
      </c>
      <c r="E374" s="38"/>
      <c r="F374" s="17" t="s">
        <v>584</v>
      </c>
      <c r="G374" s="19"/>
      <c r="H374" s="19"/>
      <c r="I374" s="19"/>
      <c r="J374" s="19" t="s">
        <v>490</v>
      </c>
      <c r="K374" s="18" t="s">
        <v>328</v>
      </c>
      <c r="L374" s="18"/>
    </row>
    <row r="375" spans="1:12">
      <c r="A375" s="2"/>
      <c r="B375" s="2"/>
      <c r="C375" s="23"/>
      <c r="D375" s="7"/>
      <c r="E375" s="16">
        <v>0</v>
      </c>
      <c r="F375" s="16"/>
      <c r="G375" s="14"/>
      <c r="H375" s="14" t="s">
        <v>176</v>
      </c>
      <c r="I375" s="14"/>
      <c r="J375" s="14"/>
      <c r="K375" s="16"/>
      <c r="L375" s="16"/>
    </row>
    <row r="376" spans="1:12">
      <c r="A376" s="2"/>
      <c r="B376" s="2"/>
      <c r="C376" s="23"/>
      <c r="D376" s="7"/>
      <c r="E376" s="16">
        <v>100</v>
      </c>
      <c r="F376" s="16"/>
      <c r="G376" s="14"/>
      <c r="H376" s="14" t="s">
        <v>623</v>
      </c>
      <c r="I376" s="14"/>
      <c r="J376" s="14"/>
      <c r="K376" s="16"/>
      <c r="L376" s="16"/>
    </row>
    <row r="377" spans="1:12" ht="75">
      <c r="A377" s="17" t="s">
        <v>574</v>
      </c>
      <c r="B377" s="17"/>
      <c r="C377" s="18" t="s">
        <v>677</v>
      </c>
      <c r="D377" s="58">
        <v>0.1</v>
      </c>
      <c r="E377" s="38"/>
      <c r="F377" s="17" t="s">
        <v>585</v>
      </c>
      <c r="G377" s="19"/>
      <c r="H377" s="19"/>
      <c r="I377" s="19"/>
      <c r="J377" s="19" t="s">
        <v>491</v>
      </c>
      <c r="K377" s="18" t="s">
        <v>590</v>
      </c>
      <c r="L377" s="18"/>
    </row>
    <row r="378" spans="1:12" ht="18" customHeight="1">
      <c r="A378" s="57" t="s">
        <v>706</v>
      </c>
      <c r="B378" s="2"/>
      <c r="C378" s="23"/>
      <c r="D378" s="7"/>
      <c r="E378" s="57"/>
      <c r="F378" s="16"/>
      <c r="G378" s="14"/>
      <c r="H378" s="55"/>
      <c r="I378" s="14"/>
      <c r="J378" s="14" t="s">
        <v>696</v>
      </c>
      <c r="K378" s="16" t="s">
        <v>329</v>
      </c>
      <c r="L378" s="16"/>
    </row>
    <row r="379" spans="1:12" ht="18" customHeight="1">
      <c r="A379" s="2"/>
      <c r="B379" s="2"/>
      <c r="C379" s="23"/>
      <c r="D379" s="7"/>
      <c r="E379" s="16">
        <v>0</v>
      </c>
      <c r="F379" s="16"/>
      <c r="G379" s="14"/>
      <c r="H379" s="14" t="s">
        <v>176</v>
      </c>
      <c r="I379" s="14"/>
      <c r="J379" s="14"/>
      <c r="K379" s="16"/>
      <c r="L379" s="16"/>
    </row>
    <row r="380" spans="1:12" ht="18" customHeight="1">
      <c r="A380" s="2"/>
      <c r="B380" s="2"/>
      <c r="C380" s="23"/>
      <c r="D380" s="7"/>
      <c r="E380" s="16">
        <v>33.299999999999997</v>
      </c>
      <c r="F380" s="16"/>
      <c r="G380" s="14"/>
      <c r="H380" s="14" t="s">
        <v>623</v>
      </c>
      <c r="I380" s="14"/>
      <c r="J380" s="14"/>
      <c r="K380" s="16"/>
      <c r="L380" s="16"/>
    </row>
    <row r="381" spans="1:12" ht="18" customHeight="1">
      <c r="A381" s="57" t="s">
        <v>707</v>
      </c>
      <c r="B381" s="2"/>
      <c r="C381" s="23"/>
      <c r="D381" s="7"/>
      <c r="E381" s="57"/>
      <c r="F381" s="16"/>
      <c r="G381" s="14"/>
      <c r="H381" s="55"/>
      <c r="I381" s="14"/>
      <c r="J381" s="14" t="s">
        <v>697</v>
      </c>
      <c r="K381" s="16" t="s">
        <v>330</v>
      </c>
      <c r="L381" s="16"/>
    </row>
    <row r="382" spans="1:12" ht="18" customHeight="1">
      <c r="A382" s="2"/>
      <c r="B382" s="2"/>
      <c r="C382" s="23"/>
      <c r="D382" s="7"/>
      <c r="E382" s="16">
        <v>0</v>
      </c>
      <c r="F382" s="16"/>
      <c r="G382" s="14"/>
      <c r="H382" s="14" t="s">
        <v>176</v>
      </c>
      <c r="I382" s="14"/>
      <c r="J382" s="14"/>
      <c r="K382" s="16"/>
      <c r="L382" s="16"/>
    </row>
    <row r="383" spans="1:12" ht="18" customHeight="1">
      <c r="A383" s="2"/>
      <c r="B383" s="2"/>
      <c r="C383" s="23"/>
      <c r="D383" s="7"/>
      <c r="E383" s="16">
        <v>33.299999999999997</v>
      </c>
      <c r="F383" s="16"/>
      <c r="G383" s="14"/>
      <c r="H383" s="14" t="s">
        <v>623</v>
      </c>
      <c r="I383" s="14"/>
      <c r="J383" s="14"/>
      <c r="K383" s="16"/>
      <c r="L383" s="16"/>
    </row>
    <row r="384" spans="1:12" ht="18" customHeight="1">
      <c r="A384" s="57" t="s">
        <v>708</v>
      </c>
      <c r="B384" s="2"/>
      <c r="C384" s="23"/>
      <c r="D384" s="7"/>
      <c r="E384" s="57"/>
      <c r="F384" s="16"/>
      <c r="G384" s="14"/>
      <c r="H384" s="55"/>
      <c r="I384" s="14"/>
      <c r="J384" s="14" t="s">
        <v>698</v>
      </c>
      <c r="K384" s="16" t="s">
        <v>331</v>
      </c>
      <c r="L384" s="16"/>
    </row>
    <row r="385" spans="1:12" ht="18" customHeight="1">
      <c r="A385" s="2"/>
      <c r="B385" s="2"/>
      <c r="C385" s="23"/>
      <c r="D385" s="7"/>
      <c r="E385" s="16">
        <v>0</v>
      </c>
      <c r="F385" s="16"/>
      <c r="G385" s="14"/>
      <c r="H385" s="14" t="s">
        <v>176</v>
      </c>
      <c r="I385" s="14"/>
      <c r="J385" s="14"/>
      <c r="K385" s="16"/>
      <c r="L385" s="16"/>
    </row>
    <row r="386" spans="1:12" ht="18" customHeight="1">
      <c r="A386" s="2"/>
      <c r="B386" s="2"/>
      <c r="C386" s="23"/>
      <c r="D386" s="7"/>
      <c r="E386" s="16">
        <v>33.299999999999997</v>
      </c>
      <c r="F386" s="16"/>
      <c r="G386" s="14"/>
      <c r="H386" s="14" t="s">
        <v>623</v>
      </c>
      <c r="I386" s="14"/>
      <c r="J386" s="14"/>
      <c r="K386" s="16"/>
      <c r="L386" s="16"/>
    </row>
    <row r="387" spans="1:12" ht="75">
      <c r="A387" s="17" t="s">
        <v>575</v>
      </c>
      <c r="B387" s="17"/>
      <c r="C387" s="18" t="s">
        <v>678</v>
      </c>
      <c r="D387" s="58">
        <v>0.1</v>
      </c>
      <c r="E387" s="38"/>
      <c r="F387" s="17" t="s">
        <v>586</v>
      </c>
      <c r="G387" s="19"/>
      <c r="H387" s="19"/>
      <c r="I387" s="19"/>
      <c r="J387" s="19" t="s">
        <v>492</v>
      </c>
      <c r="K387" s="18" t="s">
        <v>332</v>
      </c>
      <c r="L387" s="18"/>
    </row>
    <row r="388" spans="1:12">
      <c r="A388" s="2"/>
      <c r="B388" s="2"/>
      <c r="C388" s="23"/>
      <c r="D388" s="7"/>
      <c r="E388" s="16">
        <v>0</v>
      </c>
      <c r="F388" s="16"/>
      <c r="G388" s="14"/>
      <c r="H388" s="14" t="s">
        <v>176</v>
      </c>
      <c r="I388" s="14"/>
      <c r="J388" s="14"/>
      <c r="K388" s="16"/>
      <c r="L388" s="16"/>
    </row>
    <row r="389" spans="1:12">
      <c r="A389" s="2"/>
      <c r="B389" s="2"/>
      <c r="C389" s="23"/>
      <c r="D389" s="7"/>
      <c r="E389" s="16">
        <v>100</v>
      </c>
      <c r="F389" s="16"/>
      <c r="G389" s="14"/>
      <c r="H389" s="14" t="s">
        <v>623</v>
      </c>
      <c r="I389" s="14"/>
      <c r="J389" s="14"/>
      <c r="K389" s="16"/>
      <c r="L389" s="16"/>
    </row>
    <row r="390" spans="1:12" ht="75">
      <c r="A390" s="17" t="s">
        <v>576</v>
      </c>
      <c r="B390" s="17"/>
      <c r="C390" s="18" t="s">
        <v>679</v>
      </c>
      <c r="D390" s="58">
        <v>0.1</v>
      </c>
      <c r="E390" s="38"/>
      <c r="F390" s="17" t="s">
        <v>587</v>
      </c>
      <c r="G390" s="19"/>
      <c r="H390" s="19"/>
      <c r="I390" s="19"/>
      <c r="J390" s="19" t="s">
        <v>493</v>
      </c>
      <c r="K390" s="18" t="s">
        <v>333</v>
      </c>
      <c r="L390" s="18"/>
    </row>
    <row r="391" spans="1:12" ht="15.75" customHeight="1">
      <c r="A391" s="2"/>
      <c r="B391" s="2"/>
      <c r="C391" s="23"/>
      <c r="D391" s="7"/>
      <c r="E391" s="16">
        <v>0</v>
      </c>
      <c r="F391" s="16"/>
      <c r="G391" s="14"/>
      <c r="H391" s="14" t="s">
        <v>176</v>
      </c>
      <c r="I391" s="14"/>
      <c r="J391" s="14"/>
      <c r="K391" s="16"/>
      <c r="L391" s="16"/>
    </row>
    <row r="392" spans="1:12">
      <c r="A392" s="2"/>
      <c r="B392" s="2"/>
      <c r="C392" s="23"/>
      <c r="D392" s="7"/>
      <c r="E392" s="16">
        <v>100</v>
      </c>
      <c r="F392" s="16"/>
      <c r="G392" s="14"/>
      <c r="H392" s="14" t="s">
        <v>623</v>
      </c>
      <c r="I392" s="14"/>
      <c r="J392" s="14"/>
      <c r="K392" s="16"/>
      <c r="L392" s="16"/>
    </row>
    <row r="393" spans="1:12" ht="64.5" customHeight="1">
      <c r="A393" s="17" t="s">
        <v>577</v>
      </c>
      <c r="B393" s="17"/>
      <c r="C393" s="18" t="s">
        <v>680</v>
      </c>
      <c r="D393" s="58">
        <v>0.1</v>
      </c>
      <c r="E393" s="38"/>
      <c r="F393" s="17" t="s">
        <v>588</v>
      </c>
      <c r="G393" s="19"/>
      <c r="H393" s="19"/>
      <c r="I393" s="19"/>
      <c r="J393" s="19" t="s">
        <v>494</v>
      </c>
      <c r="K393" s="18" t="s">
        <v>334</v>
      </c>
      <c r="L393" s="18"/>
    </row>
    <row r="394" spans="1:12" ht="16.5" customHeight="1">
      <c r="A394" s="2"/>
      <c r="B394" s="2"/>
      <c r="C394" s="23"/>
      <c r="D394" s="7"/>
      <c r="E394" s="16">
        <v>0</v>
      </c>
      <c r="F394" s="16"/>
      <c r="G394" s="14"/>
      <c r="H394" s="14" t="s">
        <v>176</v>
      </c>
      <c r="I394" s="14"/>
      <c r="J394" s="14"/>
      <c r="K394" s="16"/>
      <c r="L394" s="16"/>
    </row>
    <row r="395" spans="1:12" ht="16.5" customHeight="1">
      <c r="A395" s="2"/>
      <c r="B395" s="2"/>
      <c r="C395" s="23"/>
      <c r="D395" s="7"/>
      <c r="E395" s="16">
        <v>100</v>
      </c>
      <c r="F395" s="16"/>
      <c r="G395" s="14"/>
      <c r="H395" s="14" t="s">
        <v>623</v>
      </c>
      <c r="I395" s="14"/>
      <c r="J395" s="14"/>
      <c r="K395" s="16"/>
      <c r="L395" s="16"/>
    </row>
    <row r="396" spans="1:12" ht="45">
      <c r="A396" s="17" t="s">
        <v>578</v>
      </c>
      <c r="B396" s="17"/>
      <c r="C396" s="18" t="s">
        <v>731</v>
      </c>
      <c r="D396" s="58">
        <v>0.1</v>
      </c>
      <c r="E396" s="38"/>
      <c r="F396" s="17" t="s">
        <v>589</v>
      </c>
      <c r="G396" s="19"/>
      <c r="H396" s="19"/>
      <c r="I396" s="19"/>
      <c r="J396" s="19" t="s">
        <v>495</v>
      </c>
      <c r="K396" s="18" t="s">
        <v>376</v>
      </c>
      <c r="L396" s="18"/>
    </row>
    <row r="397" spans="1:12">
      <c r="A397" s="2"/>
      <c r="B397" s="2"/>
      <c r="C397" s="23"/>
      <c r="D397" s="7"/>
      <c r="E397" s="16">
        <v>0</v>
      </c>
      <c r="F397" s="16"/>
      <c r="G397" s="14" t="s">
        <v>56</v>
      </c>
      <c r="H397" s="14">
        <v>0</v>
      </c>
      <c r="I397" s="14" t="s">
        <v>57</v>
      </c>
      <c r="J397" s="14">
        <v>1</v>
      </c>
      <c r="K397" s="16" t="s">
        <v>336</v>
      </c>
      <c r="L397" s="16"/>
    </row>
    <row r="398" spans="1:12">
      <c r="A398" s="2"/>
      <c r="B398" s="2"/>
      <c r="C398" s="23"/>
      <c r="D398" s="7"/>
      <c r="E398" s="16">
        <v>50</v>
      </c>
      <c r="F398" s="16"/>
      <c r="G398" s="14" t="s">
        <v>56</v>
      </c>
      <c r="H398" s="14">
        <v>2</v>
      </c>
      <c r="I398" s="14" t="s">
        <v>57</v>
      </c>
      <c r="J398" s="14">
        <v>3</v>
      </c>
      <c r="K398" s="16" t="s">
        <v>337</v>
      </c>
      <c r="L398" s="16"/>
    </row>
    <row r="399" spans="1:12">
      <c r="A399" s="2"/>
      <c r="B399" s="2"/>
      <c r="C399" s="23"/>
      <c r="D399" s="7"/>
      <c r="E399" s="16">
        <v>100</v>
      </c>
      <c r="F399" s="16"/>
      <c r="G399" s="14" t="s">
        <v>56</v>
      </c>
      <c r="H399" s="14">
        <v>4</v>
      </c>
      <c r="I399" s="14" t="s">
        <v>57</v>
      </c>
      <c r="J399" s="14"/>
      <c r="K399" s="16" t="s">
        <v>338</v>
      </c>
      <c r="L399" s="16"/>
    </row>
    <row r="400" spans="1:12">
      <c r="A400" s="2"/>
      <c r="B400" s="2"/>
      <c r="C400" s="23"/>
      <c r="D400" s="7"/>
      <c r="E400" s="16"/>
      <c r="F400" s="16"/>
      <c r="G400" s="14"/>
      <c r="H400" s="14"/>
      <c r="I400" s="14"/>
      <c r="J400" s="14"/>
      <c r="K400" s="16" t="s">
        <v>339</v>
      </c>
      <c r="L400" s="16"/>
    </row>
    <row r="401" spans="1:13" ht="30">
      <c r="A401" s="2"/>
      <c r="B401" s="2"/>
      <c r="C401" s="23"/>
      <c r="D401" s="7"/>
      <c r="E401" s="16"/>
      <c r="F401" s="16"/>
      <c r="G401" s="14"/>
      <c r="H401" s="14"/>
      <c r="I401" s="14"/>
      <c r="J401" s="14"/>
      <c r="K401" s="16" t="s">
        <v>340</v>
      </c>
      <c r="L401" s="16"/>
    </row>
    <row r="402" spans="1:13" ht="30">
      <c r="A402" s="2"/>
      <c r="B402" s="2"/>
      <c r="C402" s="23"/>
      <c r="D402" s="7"/>
      <c r="E402" s="16"/>
      <c r="F402" s="16"/>
      <c r="G402" s="14"/>
      <c r="H402" s="14"/>
      <c r="I402" s="14"/>
      <c r="J402" s="14"/>
      <c r="K402" s="16" t="s">
        <v>341</v>
      </c>
      <c r="L402" s="16"/>
    </row>
    <row r="403" spans="1:13" ht="30">
      <c r="A403" s="2"/>
      <c r="B403" s="2"/>
      <c r="C403" s="23"/>
      <c r="D403" s="7"/>
      <c r="E403" s="16"/>
      <c r="F403" s="16"/>
      <c r="G403" s="14"/>
      <c r="H403" s="14"/>
      <c r="I403" s="14"/>
      <c r="J403" s="14"/>
      <c r="K403" s="16" t="s">
        <v>342</v>
      </c>
      <c r="L403" s="16"/>
    </row>
    <row r="404" spans="1:13">
      <c r="A404" s="2"/>
      <c r="B404" s="2"/>
      <c r="C404" s="23"/>
      <c r="D404" s="7"/>
      <c r="E404" s="16"/>
      <c r="F404" s="16"/>
      <c r="G404" s="14"/>
      <c r="H404" s="14"/>
      <c r="I404" s="14"/>
      <c r="J404" s="14"/>
      <c r="K404" s="16" t="s">
        <v>343</v>
      </c>
      <c r="L404" s="16"/>
    </row>
    <row r="405" spans="1:13" ht="32.25" customHeight="1">
      <c r="A405" s="20" t="s">
        <v>110</v>
      </c>
      <c r="B405" s="22" t="s">
        <v>113</v>
      </c>
      <c r="C405" s="22" t="s">
        <v>3</v>
      </c>
      <c r="D405" s="71">
        <v>0.1</v>
      </c>
      <c r="E405" s="37"/>
      <c r="F405" s="21"/>
      <c r="G405" s="21"/>
      <c r="H405" s="42"/>
      <c r="I405" s="42"/>
      <c r="J405" s="42"/>
      <c r="K405" s="22"/>
      <c r="L405" s="22"/>
    </row>
    <row r="406" spans="1:13" ht="45">
      <c r="A406" s="17" t="s">
        <v>593</v>
      </c>
      <c r="B406" s="17"/>
      <c r="C406" s="18" t="s">
        <v>681</v>
      </c>
      <c r="D406" s="58">
        <v>0.1</v>
      </c>
      <c r="E406" s="38"/>
      <c r="F406" s="17" t="s">
        <v>613</v>
      </c>
      <c r="G406" s="19"/>
      <c r="H406" s="19"/>
      <c r="I406" s="19"/>
      <c r="J406" s="19" t="s">
        <v>496</v>
      </c>
      <c r="K406" s="18" t="s">
        <v>352</v>
      </c>
      <c r="L406" s="18"/>
      <c r="M406" s="67"/>
    </row>
    <row r="407" spans="1:13">
      <c r="A407" s="2"/>
      <c r="B407" s="2"/>
      <c r="C407" s="23"/>
      <c r="D407" s="7"/>
      <c r="E407" s="16">
        <v>0</v>
      </c>
      <c r="F407" s="16"/>
      <c r="G407" s="14"/>
      <c r="H407" s="14" t="s">
        <v>176</v>
      </c>
      <c r="I407" s="14"/>
      <c r="J407" s="14"/>
      <c r="K407" s="16"/>
      <c r="L407" s="16"/>
    </row>
    <row r="408" spans="1:13">
      <c r="A408" s="2"/>
      <c r="B408" s="2"/>
      <c r="C408" s="23"/>
      <c r="D408" s="7"/>
      <c r="E408" s="16">
        <v>100</v>
      </c>
      <c r="F408" s="16"/>
      <c r="G408" s="14"/>
      <c r="H408" s="14" t="s">
        <v>623</v>
      </c>
      <c r="I408" s="14"/>
      <c r="J408" s="14"/>
      <c r="K408" s="16"/>
      <c r="L408" s="16"/>
    </row>
    <row r="409" spans="1:13" ht="60">
      <c r="A409" s="17" t="s">
        <v>597</v>
      </c>
      <c r="B409" s="17"/>
      <c r="C409" s="18" t="s">
        <v>682</v>
      </c>
      <c r="D409" s="58">
        <v>0.1</v>
      </c>
      <c r="E409" s="38"/>
      <c r="F409" s="17" t="s">
        <v>614</v>
      </c>
      <c r="G409" s="19"/>
      <c r="H409" s="19"/>
      <c r="I409" s="19"/>
      <c r="J409" s="19" t="s">
        <v>497</v>
      </c>
      <c r="K409" s="18" t="s">
        <v>351</v>
      </c>
      <c r="L409" s="18"/>
    </row>
    <row r="410" spans="1:13">
      <c r="A410" s="2"/>
      <c r="B410" s="2"/>
      <c r="C410" s="23"/>
      <c r="D410" s="7"/>
      <c r="E410" s="16">
        <v>0</v>
      </c>
      <c r="F410" s="16"/>
      <c r="G410" s="14"/>
      <c r="H410" s="14" t="s">
        <v>176</v>
      </c>
      <c r="I410" s="14"/>
      <c r="J410" s="14"/>
      <c r="K410" s="16"/>
      <c r="L410" s="16"/>
    </row>
    <row r="411" spans="1:13">
      <c r="A411" s="2"/>
      <c r="B411" s="2"/>
      <c r="C411" s="23"/>
      <c r="D411" s="7"/>
      <c r="E411" s="16">
        <v>100</v>
      </c>
      <c r="F411" s="16"/>
      <c r="G411" s="14"/>
      <c r="H411" s="14" t="s">
        <v>623</v>
      </c>
      <c r="I411" s="14"/>
      <c r="J411" s="14"/>
      <c r="K411" s="16"/>
      <c r="L411" s="16"/>
    </row>
    <row r="412" spans="1:13" ht="30">
      <c r="A412" s="17" t="s">
        <v>598</v>
      </c>
      <c r="B412" s="17"/>
      <c r="C412" s="18" t="s">
        <v>353</v>
      </c>
      <c r="D412" s="58">
        <v>0.05</v>
      </c>
      <c r="E412" s="38"/>
      <c r="F412" s="17" t="s">
        <v>615</v>
      </c>
      <c r="G412" s="19"/>
      <c r="H412" s="19"/>
      <c r="I412" s="19"/>
      <c r="J412" s="19" t="s">
        <v>498</v>
      </c>
      <c r="K412" s="18" t="s">
        <v>353</v>
      </c>
      <c r="L412" s="18"/>
    </row>
    <row r="413" spans="1:13">
      <c r="A413" s="2"/>
      <c r="B413" s="2"/>
      <c r="C413" s="23"/>
      <c r="D413" s="7"/>
      <c r="E413" s="16">
        <v>0</v>
      </c>
      <c r="F413" s="16"/>
      <c r="G413" s="14"/>
      <c r="H413" s="14" t="s">
        <v>176</v>
      </c>
      <c r="I413" s="14"/>
      <c r="J413" s="14"/>
      <c r="K413" s="16"/>
      <c r="L413" s="16"/>
    </row>
    <row r="414" spans="1:13">
      <c r="A414" s="2"/>
      <c r="B414" s="2"/>
      <c r="C414" s="23"/>
      <c r="D414" s="7"/>
      <c r="E414" s="16">
        <v>100</v>
      </c>
      <c r="F414" s="16"/>
      <c r="G414" s="14"/>
      <c r="H414" s="14" t="s">
        <v>623</v>
      </c>
      <c r="I414" s="14"/>
      <c r="J414" s="14"/>
      <c r="K414" s="16"/>
      <c r="L414" s="16"/>
    </row>
    <row r="415" spans="1:13" ht="60">
      <c r="A415" s="17" t="s">
        <v>599</v>
      </c>
      <c r="B415" s="17"/>
      <c r="C415" s="33" t="s">
        <v>348</v>
      </c>
      <c r="D415" s="58">
        <v>0.05</v>
      </c>
      <c r="E415" s="18"/>
      <c r="F415" s="17" t="s">
        <v>616</v>
      </c>
      <c r="G415" s="19"/>
      <c r="H415" s="19"/>
      <c r="I415" s="19"/>
      <c r="J415" s="19" t="s">
        <v>499</v>
      </c>
      <c r="K415" s="18" t="s">
        <v>348</v>
      </c>
      <c r="L415" s="18"/>
    </row>
    <row r="416" spans="1:13">
      <c r="A416" s="2"/>
      <c r="C416" s="23"/>
      <c r="D416" s="7"/>
      <c r="E416" s="16">
        <v>100</v>
      </c>
      <c r="F416" s="16"/>
      <c r="G416" s="14" t="s">
        <v>623</v>
      </c>
      <c r="H416" s="14" t="s">
        <v>358</v>
      </c>
      <c r="I416" s="14"/>
      <c r="J416" s="14"/>
      <c r="K416" s="16"/>
      <c r="L416" s="16"/>
    </row>
    <row r="417" spans="1:12">
      <c r="A417" s="2"/>
      <c r="B417" s="2"/>
      <c r="C417" s="23"/>
      <c r="D417" s="7"/>
      <c r="E417" s="16">
        <v>90</v>
      </c>
      <c r="F417" s="16"/>
      <c r="G417" s="14"/>
      <c r="H417" s="14" t="s">
        <v>359</v>
      </c>
      <c r="I417" s="14"/>
      <c r="J417" s="14"/>
      <c r="K417" s="16"/>
      <c r="L417" s="16"/>
    </row>
    <row r="418" spans="1:12">
      <c r="A418" s="2"/>
      <c r="B418" s="2"/>
      <c r="C418" s="23"/>
      <c r="D418" s="7"/>
      <c r="E418" s="16">
        <v>80</v>
      </c>
      <c r="F418" s="16"/>
      <c r="G418" s="14"/>
      <c r="H418" s="14" t="s">
        <v>360</v>
      </c>
      <c r="I418" s="14"/>
      <c r="J418" s="14"/>
      <c r="K418" s="16"/>
      <c r="L418" s="16"/>
    </row>
    <row r="419" spans="1:12">
      <c r="A419" s="2"/>
      <c r="B419" s="2"/>
      <c r="C419" s="23"/>
      <c r="D419" s="7"/>
      <c r="E419" s="16">
        <v>0</v>
      </c>
      <c r="F419" s="16"/>
      <c r="G419" s="14" t="s">
        <v>176</v>
      </c>
      <c r="H419" s="14" t="s">
        <v>176</v>
      </c>
      <c r="I419" s="14"/>
      <c r="J419" s="14"/>
      <c r="K419" s="16"/>
      <c r="L419" s="16"/>
    </row>
    <row r="420" spans="1:12" ht="45">
      <c r="A420" s="17" t="s">
        <v>600</v>
      </c>
      <c r="B420" s="17"/>
      <c r="C420" s="18" t="s">
        <v>349</v>
      </c>
      <c r="D420" s="58">
        <v>0.05</v>
      </c>
      <c r="E420" s="18"/>
      <c r="F420" s="17" t="s">
        <v>617</v>
      </c>
      <c r="G420" s="19"/>
      <c r="H420" s="19"/>
      <c r="I420" s="19"/>
      <c r="J420" s="19" t="s">
        <v>500</v>
      </c>
      <c r="K420" s="18" t="s">
        <v>349</v>
      </c>
      <c r="L420" s="18"/>
    </row>
    <row r="421" spans="1:12">
      <c r="A421" s="2"/>
      <c r="B421" s="2"/>
      <c r="C421" s="23"/>
      <c r="D421" s="70"/>
      <c r="E421" s="16">
        <v>100</v>
      </c>
      <c r="F421" s="16"/>
      <c r="G421" s="14" t="s">
        <v>623</v>
      </c>
      <c r="H421" s="14" t="s">
        <v>358</v>
      </c>
      <c r="I421" s="14"/>
      <c r="J421" s="14"/>
      <c r="K421" s="16"/>
      <c r="L421" s="16"/>
    </row>
    <row r="422" spans="1:12">
      <c r="A422" s="2"/>
      <c r="B422" s="2"/>
      <c r="C422" s="23"/>
      <c r="D422" s="70"/>
      <c r="E422" s="16">
        <v>90</v>
      </c>
      <c r="F422" s="16"/>
      <c r="G422" s="14"/>
      <c r="H422" s="14" t="s">
        <v>359</v>
      </c>
      <c r="I422" s="14"/>
      <c r="J422" s="14"/>
      <c r="K422" s="16"/>
      <c r="L422" s="16"/>
    </row>
    <row r="423" spans="1:12">
      <c r="A423" s="2"/>
      <c r="B423" s="2"/>
      <c r="C423" s="23"/>
      <c r="D423" s="70"/>
      <c r="E423" s="16">
        <v>80</v>
      </c>
      <c r="F423" s="16"/>
      <c r="G423" s="14"/>
      <c r="H423" s="14" t="s">
        <v>360</v>
      </c>
      <c r="I423" s="14"/>
      <c r="J423" s="14"/>
      <c r="K423" s="16"/>
      <c r="L423" s="16"/>
    </row>
    <row r="424" spans="1:12">
      <c r="A424" s="2"/>
      <c r="B424" s="2"/>
      <c r="C424" s="23"/>
      <c r="D424" s="70"/>
      <c r="E424" s="16">
        <v>0</v>
      </c>
      <c r="F424" s="16"/>
      <c r="G424" s="14" t="s">
        <v>176</v>
      </c>
      <c r="H424" s="14" t="s">
        <v>176</v>
      </c>
      <c r="I424" s="14"/>
      <c r="J424" s="14"/>
      <c r="K424" s="16"/>
      <c r="L424" s="16"/>
    </row>
    <row r="425" spans="1:12" ht="45">
      <c r="A425" s="17" t="s">
        <v>601</v>
      </c>
      <c r="B425" s="17"/>
      <c r="C425" s="18" t="s">
        <v>350</v>
      </c>
      <c r="D425" s="58">
        <v>0.05</v>
      </c>
      <c r="E425" s="18"/>
      <c r="F425" s="17" t="s">
        <v>618</v>
      </c>
      <c r="G425" s="19"/>
      <c r="H425" s="19"/>
      <c r="I425" s="19"/>
      <c r="J425" s="19" t="s">
        <v>501</v>
      </c>
      <c r="K425" s="18" t="s">
        <v>350</v>
      </c>
      <c r="L425" s="18"/>
    </row>
    <row r="426" spans="1:12">
      <c r="A426" s="2"/>
      <c r="B426" s="2"/>
      <c r="C426" s="23"/>
      <c r="D426" s="70"/>
      <c r="E426" s="16">
        <v>100</v>
      </c>
      <c r="F426" s="16"/>
      <c r="G426" s="14" t="s">
        <v>623</v>
      </c>
      <c r="H426" s="14" t="s">
        <v>358</v>
      </c>
      <c r="I426" s="14"/>
      <c r="J426" s="14"/>
      <c r="K426" s="16"/>
      <c r="L426" s="16"/>
    </row>
    <row r="427" spans="1:12">
      <c r="A427" s="2"/>
      <c r="B427" s="2"/>
      <c r="C427" s="23"/>
      <c r="D427" s="70"/>
      <c r="E427" s="16">
        <v>90</v>
      </c>
      <c r="F427" s="16"/>
      <c r="G427" s="14"/>
      <c r="H427" s="14" t="s">
        <v>359</v>
      </c>
      <c r="I427" s="14"/>
      <c r="J427" s="14"/>
      <c r="K427" s="16"/>
      <c r="L427" s="16"/>
    </row>
    <row r="428" spans="1:12">
      <c r="A428" s="2"/>
      <c r="B428" s="2"/>
      <c r="C428" s="23"/>
      <c r="D428" s="70"/>
      <c r="E428" s="16">
        <v>80</v>
      </c>
      <c r="F428" s="16"/>
      <c r="G428" s="14"/>
      <c r="H428" s="14" t="s">
        <v>360</v>
      </c>
      <c r="I428" s="14"/>
      <c r="J428" s="14"/>
      <c r="K428" s="16"/>
      <c r="L428" s="16"/>
    </row>
    <row r="429" spans="1:12">
      <c r="A429" s="2"/>
      <c r="B429" s="2"/>
      <c r="C429" s="23"/>
      <c r="D429" s="70"/>
      <c r="E429" s="16">
        <v>0</v>
      </c>
      <c r="F429" s="16"/>
      <c r="G429" s="14" t="s">
        <v>176</v>
      </c>
      <c r="H429" s="14" t="s">
        <v>176</v>
      </c>
      <c r="I429" s="14"/>
      <c r="J429" s="14"/>
      <c r="K429" s="16"/>
      <c r="L429" s="16"/>
    </row>
    <row r="430" spans="1:12" ht="63.75" customHeight="1">
      <c r="A430" s="17" t="s">
        <v>602</v>
      </c>
      <c r="B430" s="18"/>
      <c r="C430" s="18" t="s">
        <v>683</v>
      </c>
      <c r="D430" s="58">
        <v>0.1</v>
      </c>
      <c r="E430" s="38"/>
      <c r="F430" s="17" t="s">
        <v>624</v>
      </c>
      <c r="G430" s="19"/>
      <c r="H430" s="19"/>
      <c r="I430" s="19"/>
      <c r="J430" s="19" t="s">
        <v>502</v>
      </c>
      <c r="K430" s="18" t="s">
        <v>377</v>
      </c>
      <c r="L430" s="18" t="s">
        <v>167</v>
      </c>
    </row>
    <row r="431" spans="1:12" ht="63.75" customHeight="1">
      <c r="A431" s="17"/>
      <c r="B431" s="18"/>
      <c r="C431" s="18"/>
      <c r="D431" s="58"/>
      <c r="E431" s="18"/>
      <c r="F431" s="17"/>
      <c r="G431" s="19"/>
      <c r="H431" s="19"/>
      <c r="I431" s="19"/>
      <c r="J431" s="19" t="s">
        <v>503</v>
      </c>
      <c r="K431" s="18" t="s">
        <v>294</v>
      </c>
      <c r="L431" s="18" t="s">
        <v>60</v>
      </c>
    </row>
    <row r="432" spans="1:12">
      <c r="A432" s="2"/>
      <c r="B432" s="2"/>
      <c r="C432" s="16"/>
      <c r="D432" s="7"/>
      <c r="E432" s="16">
        <v>0</v>
      </c>
      <c r="F432" s="16"/>
      <c r="G432" s="14" t="s">
        <v>56</v>
      </c>
      <c r="H432" s="14">
        <v>0</v>
      </c>
      <c r="I432" s="14" t="s">
        <v>57</v>
      </c>
      <c r="J432" s="14">
        <v>40</v>
      </c>
      <c r="K432" s="23"/>
      <c r="L432" s="16"/>
    </row>
    <row r="433" spans="1:12">
      <c r="A433" s="2"/>
      <c r="B433" s="2"/>
      <c r="C433" s="16"/>
      <c r="D433" s="7"/>
      <c r="E433" s="16">
        <v>50</v>
      </c>
      <c r="F433" s="16"/>
      <c r="G433" s="14" t="s">
        <v>56</v>
      </c>
      <c r="H433" s="14">
        <v>41</v>
      </c>
      <c r="I433" s="14" t="s">
        <v>57</v>
      </c>
      <c r="J433" s="14">
        <v>60</v>
      </c>
      <c r="K433" s="16"/>
      <c r="L433" s="16"/>
    </row>
    <row r="434" spans="1:12">
      <c r="A434" s="2"/>
      <c r="B434" s="2"/>
      <c r="C434" s="16"/>
      <c r="D434" s="7"/>
      <c r="E434" s="16">
        <v>100</v>
      </c>
      <c r="F434" s="16"/>
      <c r="G434" s="14" t="s">
        <v>56</v>
      </c>
      <c r="H434" s="14">
        <v>61</v>
      </c>
      <c r="I434" s="14" t="s">
        <v>57</v>
      </c>
      <c r="J434" s="14">
        <v>100</v>
      </c>
      <c r="K434" s="16"/>
      <c r="L434" s="16"/>
    </row>
    <row r="435" spans="1:12" ht="30">
      <c r="A435" s="17" t="s">
        <v>603</v>
      </c>
      <c r="B435" s="18"/>
      <c r="C435" s="18" t="s">
        <v>355</v>
      </c>
      <c r="D435" s="58">
        <v>0.1</v>
      </c>
      <c r="E435" s="38"/>
      <c r="F435" s="17" t="s">
        <v>625</v>
      </c>
      <c r="G435" s="19"/>
      <c r="H435" s="19"/>
      <c r="I435" s="19"/>
      <c r="J435" s="19" t="s">
        <v>608</v>
      </c>
      <c r="K435" s="18" t="s">
        <v>357</v>
      </c>
      <c r="L435" s="18" t="s">
        <v>356</v>
      </c>
    </row>
    <row r="436" spans="1:12">
      <c r="A436" s="17"/>
      <c r="B436" s="18"/>
      <c r="C436" s="18"/>
      <c r="D436" s="58"/>
      <c r="E436" s="18"/>
      <c r="F436" s="17"/>
      <c r="G436" s="19"/>
      <c r="H436" s="19"/>
      <c r="I436" s="19"/>
      <c r="J436" s="19" t="s">
        <v>609</v>
      </c>
      <c r="K436" s="18" t="s">
        <v>354</v>
      </c>
      <c r="L436" s="18"/>
    </row>
    <row r="437" spans="1:12">
      <c r="A437" s="2"/>
      <c r="B437" s="2"/>
      <c r="C437" s="16"/>
      <c r="D437" s="7"/>
      <c r="E437" s="16">
        <v>100</v>
      </c>
      <c r="F437" s="16"/>
      <c r="G437" s="14" t="s">
        <v>56</v>
      </c>
      <c r="H437" s="14">
        <v>0</v>
      </c>
      <c r="I437" s="14" t="s">
        <v>57</v>
      </c>
      <c r="J437" s="14">
        <v>10</v>
      </c>
      <c r="K437" s="23"/>
      <c r="L437" s="16"/>
    </row>
    <row r="438" spans="1:12">
      <c r="A438" s="2"/>
      <c r="B438" s="2"/>
      <c r="C438" s="16"/>
      <c r="D438" s="7"/>
      <c r="E438" s="16">
        <v>50</v>
      </c>
      <c r="F438" s="16"/>
      <c r="G438" s="14" t="s">
        <v>56</v>
      </c>
      <c r="H438" s="14">
        <v>11</v>
      </c>
      <c r="I438" s="14" t="s">
        <v>57</v>
      </c>
      <c r="J438" s="14">
        <v>15</v>
      </c>
      <c r="K438" s="23"/>
      <c r="L438" s="16"/>
    </row>
    <row r="439" spans="1:12">
      <c r="A439" s="2"/>
      <c r="B439" s="2"/>
      <c r="C439" s="16"/>
      <c r="D439" s="7"/>
      <c r="E439" s="16">
        <v>0</v>
      </c>
      <c r="F439" s="16"/>
      <c r="G439" s="14" t="s">
        <v>56</v>
      </c>
      <c r="H439" s="14">
        <v>16</v>
      </c>
      <c r="I439" s="14" t="s">
        <v>57</v>
      </c>
      <c r="J439" s="14"/>
      <c r="K439" s="23"/>
      <c r="L439" s="16"/>
    </row>
    <row r="440" spans="1:12" ht="45">
      <c r="A440" s="17" t="s">
        <v>604</v>
      </c>
      <c r="B440" s="18"/>
      <c r="C440" s="18" t="s">
        <v>626</v>
      </c>
      <c r="D440" s="58">
        <v>0.1</v>
      </c>
      <c r="E440" s="38"/>
      <c r="F440" s="17" t="s">
        <v>709</v>
      </c>
      <c r="G440" s="18"/>
      <c r="H440" s="18"/>
      <c r="I440" s="18"/>
      <c r="J440" s="19" t="s">
        <v>610</v>
      </c>
      <c r="K440" s="18" t="s">
        <v>378</v>
      </c>
      <c r="L440" s="18" t="s">
        <v>356</v>
      </c>
    </row>
    <row r="441" spans="1:12">
      <c r="A441" s="2"/>
      <c r="B441" s="2"/>
      <c r="C441" s="16"/>
      <c r="D441" s="7"/>
      <c r="E441" s="16">
        <v>100</v>
      </c>
      <c r="F441" s="16"/>
      <c r="G441" s="14" t="s">
        <v>56</v>
      </c>
      <c r="H441" s="14">
        <v>0</v>
      </c>
      <c r="I441" s="14" t="s">
        <v>57</v>
      </c>
      <c r="J441" s="14">
        <v>5</v>
      </c>
      <c r="K441" s="16"/>
      <c r="L441" s="16"/>
    </row>
    <row r="442" spans="1:12">
      <c r="A442" s="2"/>
      <c r="B442" s="2"/>
      <c r="C442" s="16"/>
      <c r="D442" s="7"/>
      <c r="E442" s="16">
        <v>50</v>
      </c>
      <c r="F442" s="16"/>
      <c r="G442" s="14" t="s">
        <v>56</v>
      </c>
      <c r="H442" s="14">
        <v>6</v>
      </c>
      <c r="I442" s="14" t="s">
        <v>57</v>
      </c>
      <c r="J442" s="14">
        <v>10</v>
      </c>
      <c r="K442" s="16"/>
      <c r="L442" s="16"/>
    </row>
    <row r="443" spans="1:12">
      <c r="A443" s="2"/>
      <c r="B443" s="2"/>
      <c r="C443" s="16"/>
      <c r="D443" s="7"/>
      <c r="E443" s="16">
        <v>0</v>
      </c>
      <c r="F443" s="16"/>
      <c r="G443" s="14" t="s">
        <v>56</v>
      </c>
      <c r="H443" s="14">
        <v>11</v>
      </c>
      <c r="I443" s="14" t="s">
        <v>57</v>
      </c>
      <c r="J443" s="14"/>
      <c r="K443" s="16"/>
      <c r="L443" s="16"/>
    </row>
    <row r="444" spans="1:12" ht="90">
      <c r="A444" s="17" t="s">
        <v>605</v>
      </c>
      <c r="B444" s="18"/>
      <c r="C444" s="18" t="s">
        <v>594</v>
      </c>
      <c r="D444" s="58">
        <v>0.1</v>
      </c>
      <c r="E444" s="18"/>
      <c r="F444" s="17" t="s">
        <v>620</v>
      </c>
      <c r="G444" s="18"/>
      <c r="H444" s="19"/>
      <c r="I444" s="18"/>
      <c r="J444" s="19" t="s">
        <v>611</v>
      </c>
      <c r="K444" s="18" t="s">
        <v>594</v>
      </c>
      <c r="L444" s="18"/>
    </row>
    <row r="445" spans="1:12">
      <c r="A445" s="2"/>
      <c r="B445" s="2"/>
      <c r="C445" s="16"/>
      <c r="D445" s="7"/>
      <c r="E445" s="16">
        <v>0</v>
      </c>
      <c r="F445" s="16"/>
      <c r="G445" s="14" t="s">
        <v>633</v>
      </c>
      <c r="H445" s="14">
        <v>100</v>
      </c>
      <c r="I445" s="14"/>
      <c r="J445" s="14"/>
      <c r="K445" s="16"/>
      <c r="L445" s="16"/>
    </row>
    <row r="446" spans="1:12">
      <c r="A446" s="2"/>
      <c r="B446" s="2"/>
      <c r="C446" s="16"/>
      <c r="D446" s="7"/>
      <c r="E446" s="16">
        <v>100</v>
      </c>
      <c r="F446" s="16"/>
      <c r="G446" s="14"/>
      <c r="H446" s="14">
        <v>100</v>
      </c>
      <c r="I446" s="14"/>
      <c r="J446" s="14"/>
      <c r="K446" s="16"/>
      <c r="L446" s="16"/>
    </row>
    <row r="447" spans="1:12" ht="30">
      <c r="A447" s="17" t="s">
        <v>606</v>
      </c>
      <c r="B447" s="18"/>
      <c r="C447" s="18" t="s">
        <v>595</v>
      </c>
      <c r="D447" s="58">
        <v>0.1</v>
      </c>
      <c r="E447" s="38"/>
      <c r="F447" s="17" t="s">
        <v>621</v>
      </c>
      <c r="G447" s="18"/>
      <c r="H447" s="18"/>
      <c r="I447" s="18"/>
      <c r="J447" s="19" t="s">
        <v>612</v>
      </c>
      <c r="K447" s="18" t="s">
        <v>595</v>
      </c>
      <c r="L447" s="18"/>
    </row>
    <row r="448" spans="1:12">
      <c r="A448" s="2"/>
      <c r="B448" s="2"/>
      <c r="C448" s="16"/>
      <c r="D448" s="7"/>
      <c r="E448" s="16">
        <v>100</v>
      </c>
      <c r="F448" s="16"/>
      <c r="G448" s="14" t="s">
        <v>56</v>
      </c>
      <c r="H448" s="14">
        <v>0</v>
      </c>
      <c r="I448" s="14" t="s">
        <v>57</v>
      </c>
      <c r="J448" s="14">
        <v>1</v>
      </c>
      <c r="K448" s="16"/>
      <c r="L448" s="16"/>
    </row>
    <row r="449" spans="1:12">
      <c r="A449" s="2"/>
      <c r="B449" s="2"/>
      <c r="C449" s="16"/>
      <c r="D449" s="7"/>
      <c r="E449" s="16">
        <v>50</v>
      </c>
      <c r="F449" s="16"/>
      <c r="G449" s="14" t="s">
        <v>56</v>
      </c>
      <c r="H449" s="14">
        <v>2</v>
      </c>
      <c r="I449" s="14" t="s">
        <v>57</v>
      </c>
      <c r="J449" s="14">
        <v>3</v>
      </c>
      <c r="K449" s="16"/>
      <c r="L449" s="16"/>
    </row>
    <row r="450" spans="1:12">
      <c r="A450" s="2"/>
      <c r="B450" s="2"/>
      <c r="C450" s="16"/>
      <c r="D450" s="7"/>
      <c r="E450" s="16">
        <v>0</v>
      </c>
      <c r="F450" s="16"/>
      <c r="G450" s="14" t="s">
        <v>56</v>
      </c>
      <c r="H450" s="14">
        <v>4</v>
      </c>
      <c r="I450" s="14" t="s">
        <v>57</v>
      </c>
      <c r="J450" s="14"/>
      <c r="K450" s="16"/>
      <c r="L450" s="16"/>
    </row>
    <row r="451" spans="1:12" ht="45">
      <c r="A451" s="17" t="s">
        <v>607</v>
      </c>
      <c r="B451" s="18"/>
      <c r="C451" s="18" t="s">
        <v>596</v>
      </c>
      <c r="D451" s="58">
        <v>0.1</v>
      </c>
      <c r="E451" s="38"/>
      <c r="F451" s="17" t="s">
        <v>622</v>
      </c>
      <c r="G451" s="18"/>
      <c r="H451" s="18"/>
      <c r="I451" s="18"/>
      <c r="J451" s="19" t="s">
        <v>619</v>
      </c>
      <c r="K451" s="18" t="s">
        <v>596</v>
      </c>
      <c r="L451" s="18"/>
    </row>
    <row r="452" spans="1:12">
      <c r="A452" s="2"/>
      <c r="B452" s="2"/>
      <c r="C452" s="16"/>
      <c r="D452" s="7"/>
      <c r="E452" s="16">
        <v>100</v>
      </c>
      <c r="F452" s="16"/>
      <c r="G452" s="14" t="s">
        <v>56</v>
      </c>
      <c r="H452" s="14">
        <v>0</v>
      </c>
      <c r="I452" s="14" t="s">
        <v>57</v>
      </c>
      <c r="J452" s="14">
        <v>1</v>
      </c>
      <c r="K452" s="16"/>
      <c r="L452" s="16"/>
    </row>
    <row r="453" spans="1:12">
      <c r="A453" s="2"/>
      <c r="B453" s="2"/>
      <c r="C453" s="16"/>
      <c r="D453" s="7"/>
      <c r="E453" s="16">
        <v>50</v>
      </c>
      <c r="F453" s="16"/>
      <c r="G453" s="14" t="s">
        <v>56</v>
      </c>
      <c r="H453" s="14">
        <v>2</v>
      </c>
      <c r="I453" s="14" t="s">
        <v>57</v>
      </c>
      <c r="J453" s="14">
        <v>3</v>
      </c>
      <c r="K453" s="16"/>
      <c r="L453" s="16"/>
    </row>
    <row r="454" spans="1:12">
      <c r="A454" s="2"/>
      <c r="B454" s="2"/>
      <c r="C454" s="2"/>
      <c r="D454" s="7"/>
      <c r="E454" s="16">
        <v>0</v>
      </c>
      <c r="F454" s="2"/>
      <c r="G454" s="14" t="s">
        <v>56</v>
      </c>
      <c r="H454" s="14">
        <v>4</v>
      </c>
      <c r="I454" s="14" t="s">
        <v>57</v>
      </c>
      <c r="J454" s="14"/>
      <c r="K454" s="2"/>
      <c r="L454" s="2"/>
    </row>
  </sheetData>
  <mergeCells count="2">
    <mergeCell ref="H3:J3"/>
    <mergeCell ref="A1:L1"/>
  </mergeCells>
  <conditionalFormatting sqref="D5">
    <cfRule type="cellIs" dxfId="4" priority="11" operator="not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5" tint="-0.249977111117893"/>
    <outlinePr summaryBelow="0" summaryRight="0"/>
  </sheetPr>
  <dimension ref="A1:L137"/>
  <sheetViews>
    <sheetView zoomScale="70" zoomScaleNormal="70" workbookViewId="0">
      <selection activeCell="D28" sqref="D28"/>
    </sheetView>
  </sheetViews>
  <sheetFormatPr defaultColWidth="9.140625" defaultRowHeight="15"/>
  <cols>
    <col min="1" max="1" width="7.7109375" style="62" customWidth="1"/>
    <col min="2" max="2" width="9.85546875" style="60" customWidth="1"/>
    <col min="3" max="3" width="76.85546875" style="132" customWidth="1"/>
    <col min="4" max="4" width="12.140625" style="168" customWidth="1"/>
    <col min="5" max="12" width="19.7109375" style="79" customWidth="1"/>
    <col min="13" max="16384" width="9.140625" style="61"/>
  </cols>
  <sheetData>
    <row r="1" spans="1:12" ht="20.25">
      <c r="A1" s="100" t="s">
        <v>684</v>
      </c>
      <c r="B1" s="63"/>
      <c r="C1" s="131"/>
      <c r="D1" s="159"/>
      <c r="E1" s="77"/>
      <c r="F1" s="77"/>
      <c r="G1" s="77"/>
      <c r="H1" s="77"/>
      <c r="I1" s="77"/>
      <c r="J1" s="77"/>
      <c r="K1" s="77"/>
      <c r="L1" s="77"/>
    </row>
    <row r="2" spans="1:12">
      <c r="D2" s="160"/>
    </row>
    <row r="3" spans="1:12" s="117" customFormat="1" ht="57">
      <c r="A3" s="103" t="s">
        <v>0</v>
      </c>
      <c r="B3" s="102" t="s">
        <v>18</v>
      </c>
      <c r="C3" s="102" t="s">
        <v>24</v>
      </c>
      <c r="D3" s="161" t="s">
        <v>25</v>
      </c>
      <c r="E3" s="120" t="str">
        <f>'ИД Свод'!D3</f>
        <v>МБДОУ «Детский сад № 1 «Ангелочки» с. Ножай-Юрт»</v>
      </c>
      <c r="F3" s="120" t="str">
        <f>'ИД Свод'!E3</f>
        <v>МБДОУ «Детский сад № 2 «Солнышко» с. Ножай-Юрт»</v>
      </c>
      <c r="G3" s="120" t="str">
        <f>'ИД Свод'!F3</f>
        <v>МБДОУ «Детский сад с. Аллерой»</v>
      </c>
      <c r="H3" s="120" t="str">
        <f>'ИД Свод'!G3</f>
        <v>МБДОУ «Детский сад «Ласточки» с. Галайты»</v>
      </c>
      <c r="I3" s="120" t="str">
        <f>'ИД Свод'!H3</f>
        <v>МБДОУ «Детский сад с. Зандак»</v>
      </c>
      <c r="J3" s="120" t="str">
        <f>'ИД Свод'!I3</f>
        <v>МБДОУ «Детский сад «Солнышко» с. Саясан»</v>
      </c>
      <c r="K3" s="120" t="str">
        <f>'ИД Свод'!J3</f>
        <v>МБДОУ «Детский сад «Теремок» с. Мескеты»</v>
      </c>
      <c r="L3" s="120" t="str">
        <f>'ИД Свод'!K3</f>
        <v>МБДОУ «Детский сад «Малышка» с. Энгеной»</v>
      </c>
    </row>
    <row r="4" spans="1:12">
      <c r="A4" s="8"/>
      <c r="B4" s="59"/>
      <c r="C4" s="133"/>
      <c r="D4" s="162"/>
      <c r="E4" s="84"/>
      <c r="F4" s="84"/>
      <c r="G4" s="84"/>
      <c r="H4" s="84"/>
      <c r="I4" s="84"/>
      <c r="J4" s="84"/>
      <c r="K4" s="84"/>
      <c r="L4" s="84"/>
    </row>
    <row r="5" spans="1:12" ht="30">
      <c r="A5" s="8"/>
      <c r="B5" s="59" t="s">
        <v>19</v>
      </c>
      <c r="C5" s="133"/>
      <c r="D5" s="163"/>
      <c r="E5" s="177">
        <f t="shared" ref="E5:K5" si="0">E6+E19+E25+E42+E71+E76+E98</f>
        <v>58.742999999999995</v>
      </c>
      <c r="F5" s="177">
        <f t="shared" si="0"/>
        <v>54.762999999999998</v>
      </c>
      <c r="G5" s="177">
        <f t="shared" si="0"/>
        <v>58.782999999999994</v>
      </c>
      <c r="H5" s="177">
        <f t="shared" si="0"/>
        <v>59.262999999999998</v>
      </c>
      <c r="I5" s="177">
        <f t="shared" si="0"/>
        <v>52.05</v>
      </c>
      <c r="J5" s="177">
        <f t="shared" si="0"/>
        <v>53.249000000000002</v>
      </c>
      <c r="K5" s="177">
        <f t="shared" si="0"/>
        <v>35.049999999999997</v>
      </c>
      <c r="L5" s="177">
        <f>L6+L19+L25+L42+L71+L76+L98</f>
        <v>57.248999999999995</v>
      </c>
    </row>
    <row r="6" spans="1:12">
      <c r="A6" s="64"/>
      <c r="B6" s="107" t="str">
        <f>'Методика оценки'!A6</f>
        <v>К1</v>
      </c>
      <c r="C6" s="107" t="str">
        <f>'Методика оценки'!B6</f>
        <v>Группа критериев 1. Качество образовательного процесса</v>
      </c>
      <c r="D6" s="164">
        <v>1</v>
      </c>
      <c r="E6" s="178">
        <f t="shared" ref="E6:L6" si="1">SUM(E7:E18)*$D$6</f>
        <v>13.000000000000002</v>
      </c>
      <c r="F6" s="178">
        <f t="shared" si="1"/>
        <v>9.8000000000000007</v>
      </c>
      <c r="G6" s="178">
        <f t="shared" si="1"/>
        <v>11.3</v>
      </c>
      <c r="H6" s="178">
        <f t="shared" si="1"/>
        <v>9.0000000000000018</v>
      </c>
      <c r="I6" s="178">
        <f t="shared" si="1"/>
        <v>12.000000000000002</v>
      </c>
      <c r="J6" s="178">
        <f t="shared" si="1"/>
        <v>10.000000000000002</v>
      </c>
      <c r="K6" s="178">
        <f t="shared" si="1"/>
        <v>3.0000000000000009</v>
      </c>
      <c r="L6" s="178">
        <f t="shared" si="1"/>
        <v>5.0000000000000018</v>
      </c>
    </row>
    <row r="7" spans="1:12" ht="30">
      <c r="A7" s="2"/>
      <c r="B7" s="91" t="str">
        <f>'Методика оценки'!A7</f>
        <v>К1.1.</v>
      </c>
      <c r="C7"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D7" s="165">
        <f>'Методика оценки'!D7*'Методика оценки'!D6</f>
        <v>1.0000000000000002E-2</v>
      </c>
      <c r="E7" s="118">
        <f>(IF('ИД Свод'!D5='Методика оценки'!$H$8,'Методика оценки'!$E$8,IF('ИД Свод'!D5='Методика оценки'!$H$9,'Методика оценки'!$E$9,IF('ИД Свод'!D5='Методика оценки'!$H$10,'Методика оценки'!$E$10,'Методика оценки'!$E$11))))*$D$7</f>
        <v>0</v>
      </c>
      <c r="F7" s="118">
        <f>(IF('ИД Свод'!E5='Методика оценки'!$H$8,'Методика оценки'!$E$8,IF('ИД Свод'!E5='Методика оценки'!$H$9,'Методика оценки'!$E$9,IF('ИД Свод'!E5='Методика оценки'!$H$10,'Методика оценки'!$E$10,'Методика оценки'!$E$11))))*$D$7</f>
        <v>0.80000000000000016</v>
      </c>
      <c r="G7" s="118">
        <f>(IF('ИД Свод'!F5='Методика оценки'!$H$8,'Методика оценки'!$E$8,IF('ИД Свод'!F5='Методика оценки'!$H$9,'Методика оценки'!$E$9,IF('ИД Свод'!F5='Методика оценки'!$H$10,'Методика оценки'!$E$10,'Методика оценки'!$E$11))))*$D$7</f>
        <v>0.80000000000000016</v>
      </c>
      <c r="H7" s="118">
        <f>(IF('ИД Свод'!G5='Методика оценки'!$H$8,'Методика оценки'!$E$8,IF('ИД Свод'!G5='Методика оценки'!$H$9,'Методика оценки'!$E$9,IF('ИД Свод'!G5='Методика оценки'!$H$10,'Методика оценки'!$E$10,'Методика оценки'!$E$11))))*$D$7</f>
        <v>0</v>
      </c>
      <c r="I7" s="118">
        <f>(IF('ИД Свод'!H5='Методика оценки'!$H$8,'Методика оценки'!$E$8,IF('ИД Свод'!H5='Методика оценки'!$H$9,'Методика оценки'!$E$9,IF('ИД Свод'!H5='Методика оценки'!$H$10,'Методика оценки'!$E$10,'Методика оценки'!$E$11))))*$D$7</f>
        <v>0</v>
      </c>
      <c r="J7" s="118">
        <f>(IF('ИД Свод'!I5='Методика оценки'!$H$8,'Методика оценки'!$E$8,IF('ИД Свод'!I5='Методика оценки'!$H$9,'Методика оценки'!$E$9,IF('ИД Свод'!I5='Методика оценки'!$H$10,'Методика оценки'!$E$10,'Методика оценки'!$E$11))))*$D$7</f>
        <v>0</v>
      </c>
      <c r="K7" s="118">
        <f>(IF('ИД Свод'!J5='Методика оценки'!$H$8,'Методика оценки'!$E$8,IF('ИД Свод'!J5='Методика оценки'!$H$9,'Методика оценки'!$E$9,IF('ИД Свод'!J5='Методика оценки'!$H$10,'Методика оценки'!$E$10,'Методика оценки'!$E$11))))*$D$7</f>
        <v>0</v>
      </c>
      <c r="L7" s="118">
        <f>(IF('ИД Свод'!K5='Методика оценки'!$H$8,'Методика оценки'!$E$8,IF('ИД Свод'!K5='Методика оценки'!$H$9,'Методика оценки'!$E$9,IF('ИД Свод'!K5='Методика оценки'!$H$10,'Методика оценки'!$E$10,'Методика оценки'!$E$11))))*$D$7</f>
        <v>0</v>
      </c>
    </row>
    <row r="8" spans="1:12">
      <c r="A8" s="2"/>
      <c r="B8" s="91" t="str">
        <f>'Методика оценки'!A12</f>
        <v>К1.2.</v>
      </c>
      <c r="C8" s="90" t="str">
        <f>'Методика оценки'!C12</f>
        <v xml:space="preserve">Наличие бесплатного дополнительного образования в ДОО в отчетном году
</v>
      </c>
      <c r="D8" s="165">
        <f>'Методика оценки'!D12*'Методика оценки'!D6</f>
        <v>2.0000000000000004E-2</v>
      </c>
      <c r="E8" s="118">
        <f>(IF('ИД Свод'!D6='Методика оценки'!$H$13,'Методика оценки'!$E$13,IF('ИД Свод'!D6='Методика оценки'!$H$14,'Методика оценки'!$E$14,'Методика оценки'!$E$13)))*$D$8</f>
        <v>0</v>
      </c>
      <c r="F8" s="118">
        <f>(IF('ИД Свод'!E6='Методика оценки'!$H$13,'Методика оценки'!$E$13,IF('ИД Свод'!E6='Методика оценки'!$H$14,'Методика оценки'!$E$14,'Методика оценки'!$E$13)))*$D$8</f>
        <v>0</v>
      </c>
      <c r="G8" s="118">
        <f>(IF('ИД Свод'!F6='Методика оценки'!$H$13,'Методика оценки'!$E$13,IF('ИД Свод'!F6='Методика оценки'!$H$14,'Методика оценки'!$E$14,'Методика оценки'!$E$13)))*$D$8</f>
        <v>0</v>
      </c>
      <c r="H8" s="118">
        <f>(IF('ИД Свод'!G6='Методика оценки'!$H$13,'Методика оценки'!$E$13,IF('ИД Свод'!G6='Методика оценки'!$H$14,'Методика оценки'!$E$14,'Методика оценки'!$E$13)))*$D$8</f>
        <v>0</v>
      </c>
      <c r="I8" s="118">
        <f>(IF('ИД Свод'!H6='Методика оценки'!$H$13,'Методика оценки'!$E$13,IF('ИД Свод'!H6='Методика оценки'!$H$14,'Методика оценки'!$E$14,'Методика оценки'!$E$13)))*$D$8</f>
        <v>0</v>
      </c>
      <c r="J8" s="118">
        <f>(IF('ИД Свод'!I6='Методика оценки'!$H$13,'Методика оценки'!$E$13,IF('ИД Свод'!I6='Методика оценки'!$H$14,'Методика оценки'!$E$14,'Методика оценки'!$E$13)))*$D$8</f>
        <v>0</v>
      </c>
      <c r="K8" s="118">
        <f>(IF('ИД Свод'!J6='Методика оценки'!$H$13,'Методика оценки'!$E$13,IF('ИД Свод'!J6='Методика оценки'!$H$14,'Методика оценки'!$E$14,'Методика оценки'!$E$13)))*$D$8</f>
        <v>0</v>
      </c>
      <c r="L8" s="118">
        <f>(IF('ИД Свод'!K6='Методика оценки'!$H$13,'Методика оценки'!$E$13,IF('ИД Свод'!K6='Методика оценки'!$H$14,'Методика оценки'!$E$14,'Методика оценки'!$E$13)))*$D$8</f>
        <v>0</v>
      </c>
    </row>
    <row r="9" spans="1:12" ht="30">
      <c r="A9" s="2"/>
      <c r="B9" s="91" t="str">
        <f>'Методика оценки'!A15</f>
        <v>К1.3.</v>
      </c>
      <c r="C9" s="90" t="str">
        <f>'Методика оценки'!C15</f>
        <v>Количество разновидностей бесплатных кружков и секций в ДОО в отчетном году</v>
      </c>
      <c r="D9" s="165">
        <f>'Методика оценки'!D15*'Методика оценки'!D6</f>
        <v>1.0000000000000002E-2</v>
      </c>
      <c r="E9" s="179">
        <f>(IF('ИД Свод'!D7&lt;='Методика оценки'!$J$16,'Методика оценки'!$E$16,IF('Методика оценки'!$H$17&lt;='ИД Свод'!D7&lt;='Методика оценки'!$J$17,'Методика оценки'!$E$17,IF('ИД Свод'!D7&gt;='Методика оценки'!$H$18,'Методика оценки'!$E$18,'Методика оценки'!$E$17))))*$D$9</f>
        <v>0</v>
      </c>
      <c r="F9" s="179">
        <f>(IF('ИД Свод'!E7&lt;='Методика оценки'!$J$16,'Методика оценки'!$E$16,IF('Методика оценки'!$H$17&lt;='ИД Свод'!E7&lt;='Методика оценки'!$J$17,'Методика оценки'!$E$17,IF('ИД Свод'!E7&gt;='Методика оценки'!$H$18,'Методика оценки'!$E$18,'Методика оценки'!$E$17))))*$D$9</f>
        <v>0</v>
      </c>
      <c r="G9" s="179">
        <f>(IF('ИД Свод'!F7&lt;='Методика оценки'!$J$16,'Методика оценки'!$E$16,IF('Методика оценки'!$H$17&lt;='ИД Свод'!F7&lt;='Методика оценки'!$J$17,'Методика оценки'!$E$17,IF('ИД Свод'!F7&gt;='Методика оценки'!$H$18,'Методика оценки'!$E$18,'Методика оценки'!$E$17))))*$D$9</f>
        <v>0</v>
      </c>
      <c r="H9" s="179">
        <f>(IF('ИД Свод'!G7&lt;='Методика оценки'!$J$16,'Методика оценки'!$E$16,IF('Методика оценки'!$H$17&lt;='ИД Свод'!G7&lt;='Методика оценки'!$J$17,'Методика оценки'!$E$17,IF('ИД Свод'!G7&gt;='Методика оценки'!$H$18,'Методика оценки'!$E$18,'Методика оценки'!$E$17))))*$D$9</f>
        <v>0</v>
      </c>
      <c r="I9" s="179">
        <f>(IF('ИД Свод'!H7&lt;='Методика оценки'!$J$16,'Методика оценки'!$E$16,IF('Методика оценки'!$H$17&lt;='ИД Свод'!H7&lt;='Методика оценки'!$J$17,'Методика оценки'!$E$17,IF('ИД Свод'!H7&gt;='Методика оценки'!$H$18,'Методика оценки'!$E$18,'Методика оценки'!$E$17))))*$D$9</f>
        <v>0</v>
      </c>
      <c r="J9" s="179">
        <f>(IF('ИД Свод'!I7&lt;='Методика оценки'!$J$16,'Методика оценки'!$E$16,IF('Методика оценки'!$H$17&lt;='ИД Свод'!I7&lt;='Методика оценки'!$J$17,'Методика оценки'!$E$17,IF('ИД Свод'!I7&gt;='Методика оценки'!$H$18,'Методика оценки'!$E$18,'Методика оценки'!$E$17))))*$D$9</f>
        <v>0</v>
      </c>
      <c r="K9" s="179">
        <f>(IF('ИД Свод'!J7&lt;='Методика оценки'!$J$16,'Методика оценки'!$E$16,IF('Методика оценки'!$H$17&lt;='ИД Свод'!J7&lt;='Методика оценки'!$J$17,'Методика оценки'!$E$17,IF('ИД Свод'!J7&gt;='Методика оценки'!$H$18,'Методика оценки'!$E$18,'Методика оценки'!$E$17))))*$D$9</f>
        <v>0</v>
      </c>
      <c r="L9" s="179">
        <f>(IF('ИД Свод'!K7&lt;='Методика оценки'!$J$16,'Методика оценки'!$E$16,IF('Методика оценки'!$H$17&lt;='ИД Свод'!K7&lt;='Методика оценки'!$J$17,'Методика оценки'!$E$17,IF('ИД Свод'!K7&gt;='Методика оценки'!$H$18,'Методика оценки'!$E$18,'Методика оценки'!$E$17))))*$D$9</f>
        <v>0</v>
      </c>
    </row>
    <row r="10" spans="1:12" ht="30">
      <c r="A10" s="2"/>
      <c r="B10" s="91" t="str">
        <f>'Методика оценки'!A22</f>
        <v>К1.4.</v>
      </c>
      <c r="C10" s="90" t="str">
        <f>'Методика оценки'!C22</f>
        <v xml:space="preserve">Доля воспитанников, получающих дополнительное образование бесплатно (в общем числе воспитанников) в отчетном году
</v>
      </c>
      <c r="D10" s="165">
        <f>'Методика оценки'!D22*'Методика оценки'!D6</f>
        <v>2.0000000000000004E-2</v>
      </c>
      <c r="E10" s="179">
        <f>IF('ИД Свод'!D9=0,0,(IF(('ИД Свод'!D8/'ИД Свод'!D9)*100&lt;='Методика оценки'!$J$24,'Методика оценки'!$E$24,IF('Методика оценки'!$H$25&lt;=('ИД Свод'!D8/'ИД Свод'!D9)*100&lt;='Методика оценки'!$J$25,'Методика оценки'!$E$25,IF(('ИД Свод'!D8/'ИД Свод'!D9)*100&gt;='Методика оценки'!$H$26,'Методика оценки'!$E$26,'Методика оценки'!$E$25))))*$D$10)</f>
        <v>0</v>
      </c>
      <c r="F10" s="179">
        <f>IF('ИД Свод'!E9=0,0,(IF(('ИД Свод'!E8/'ИД Свод'!E9)*100&lt;='Методика оценки'!$J$24,'Методика оценки'!$E$24,IF('Методика оценки'!$H$25&lt;=('ИД Свод'!E8/'ИД Свод'!E9)*100&lt;='Методика оценки'!$J$25,'Методика оценки'!$E$25,IF(('ИД Свод'!E8/'ИД Свод'!E9)*100&gt;='Методика оценки'!$H$26,'Методика оценки'!$E$26,'Методика оценки'!$E$25))))*$D$10)</f>
        <v>0</v>
      </c>
      <c r="G10" s="179">
        <f>IF('ИД Свод'!F9=0,0,(IF(('ИД Свод'!F8/'ИД Свод'!F9)*100&lt;='Методика оценки'!$J$24,'Методика оценки'!$E$24,IF('Методика оценки'!$H$25&lt;=('ИД Свод'!F8/'ИД Свод'!F9)*100&lt;='Методика оценки'!$J$25,'Методика оценки'!$E$25,IF(('ИД Свод'!F8/'ИД Свод'!F9)*100&gt;='Методика оценки'!$H$26,'Методика оценки'!$E$26,'Методика оценки'!$E$25))))*$D$10)</f>
        <v>0</v>
      </c>
      <c r="H10" s="179">
        <f>IF('ИД Свод'!G9=0,0,(IF(('ИД Свод'!G8/'ИД Свод'!G9)*100&lt;='Методика оценки'!$J$24,'Методика оценки'!$E$24,IF('Методика оценки'!$H$25&lt;=('ИД Свод'!G8/'ИД Свод'!G9)*100&lt;='Методика оценки'!$J$25,'Методика оценки'!$E$25,IF(('ИД Свод'!G8/'ИД Свод'!G9)*100&gt;='Методика оценки'!$H$26,'Методика оценки'!$E$26,'Методика оценки'!$E$25))))*$D$10)</f>
        <v>0</v>
      </c>
      <c r="I10" s="179">
        <f>IF('ИД Свод'!H9=0,0,(IF(('ИД Свод'!H8/'ИД Свод'!H9)*100&lt;='Методика оценки'!$J$24,'Методика оценки'!$E$24,IF('Методика оценки'!$H$25&lt;=('ИД Свод'!H8/'ИД Свод'!H9)*100&lt;='Методика оценки'!$J$25,'Методика оценки'!$E$25,IF(('ИД Свод'!H8/'ИД Свод'!H9)*100&gt;='Методика оценки'!$H$26,'Методика оценки'!$E$26,'Методика оценки'!$E$25))))*$D$10)</f>
        <v>0</v>
      </c>
      <c r="J10" s="179">
        <f>IF('ИД Свод'!I9=0,0,(IF(('ИД Свод'!I8/'ИД Свод'!I9)*100&lt;='Методика оценки'!$J$24,'Методика оценки'!$E$24,IF('Методика оценки'!$H$25&lt;=('ИД Свод'!I8/'ИД Свод'!I9)*100&lt;='Методика оценки'!$J$25,'Методика оценки'!$E$25,IF(('ИД Свод'!I8/'ИД Свод'!I9)*100&gt;='Методика оценки'!$H$26,'Методика оценки'!$E$26,'Методика оценки'!$E$25))))*$D$10)</f>
        <v>0</v>
      </c>
      <c r="K10" s="179">
        <f>IF('ИД Свод'!J9=0,0,(IF(('ИД Свод'!J8/'ИД Свод'!J9)*100&lt;='Методика оценки'!$J$24,'Методика оценки'!$E$24,IF('Методика оценки'!$H$25&lt;=('ИД Свод'!J8/'ИД Свод'!J9)*100&lt;='Методика оценки'!$J$25,'Методика оценки'!$E$25,IF(('ИД Свод'!J8/'ИД Свод'!J9)*100&gt;='Методика оценки'!$H$26,'Методика оценки'!$E$26,'Методика оценки'!$E$25))))*$D$10)</f>
        <v>0</v>
      </c>
      <c r="L10" s="179">
        <f>IF('ИД Свод'!K9=0,0,(IF(('ИД Свод'!K8/'ИД Свод'!K9)*100&lt;='Методика оценки'!$J$24,'Методика оценки'!$E$24,IF('Методика оценки'!$H$25&lt;=('ИД Свод'!K8/'ИД Свод'!K9)*100&lt;='Методика оценки'!$J$25,'Методика оценки'!$E$25,IF(('ИД Свод'!K8/'ИД Свод'!K9)*100&gt;='Методика оценки'!$H$26,'Методика оценки'!$E$26,'Методика оценки'!$E$25))))*$D$10)</f>
        <v>0</v>
      </c>
    </row>
    <row r="11" spans="1:12" ht="30">
      <c r="A11" s="2"/>
      <c r="B11" s="91" t="str">
        <f>'Методика оценки'!A35</f>
        <v>К1.5</v>
      </c>
      <c r="C11" s="90" t="str">
        <f>'Методика оценки'!C35</f>
        <v>Количество проведенных в ДОО конкурсов, выставок, открытых уроков, демонстрирующих достижения воспитанников, в отчетном году</v>
      </c>
      <c r="D11" s="165">
        <f>'Методика оценки'!D35*'Методика оценки'!D6</f>
        <v>1.0000000000000002E-2</v>
      </c>
      <c r="E11" s="179">
        <f>(IF('ИД Свод'!D10&lt;='Методика оценки'!$J$36,'Методика оценки'!$E$36,IF('Методика оценки'!$H$37&lt;='ИД Свод'!D10&lt;='Методика оценки'!$J$37,'Методика оценки'!$E$37,IF('ИД Свод'!D10&gt;='Методика оценки'!$H$38,'Методика оценки'!$E$38,'Методика оценки'!$E$37))))*$D$11</f>
        <v>1.0000000000000002</v>
      </c>
      <c r="F11" s="179">
        <f>(IF('ИД Свод'!E10&lt;='Методика оценки'!$J$36,'Методика оценки'!$E$36,IF('Методика оценки'!$H$37&lt;='ИД Свод'!E10&lt;='Методика оценки'!$J$37,'Методика оценки'!$E$37,IF('ИД Свод'!E10&gt;='Методика оценки'!$H$38,'Методика оценки'!$E$38,'Методика оценки'!$E$37))))*$D$11</f>
        <v>1.0000000000000002</v>
      </c>
      <c r="G11" s="179">
        <f>(IF('ИД Свод'!F10&lt;='Методика оценки'!$J$36,'Методика оценки'!$E$36,IF('Методика оценки'!$H$37&lt;='ИД Свод'!F10&lt;='Методика оценки'!$J$37,'Методика оценки'!$E$37,IF('ИД Свод'!F10&gt;='Методика оценки'!$H$38,'Методика оценки'!$E$38,'Методика оценки'!$E$37))))*$D$11</f>
        <v>0.50000000000000011</v>
      </c>
      <c r="H11" s="179">
        <f>(IF('ИД Свод'!G10&lt;='Методика оценки'!$J$36,'Методика оценки'!$E$36,IF('Методика оценки'!$H$37&lt;='ИД Свод'!G10&lt;='Методика оценки'!$J$37,'Методика оценки'!$E$37,IF('ИД Свод'!G10&gt;='Методика оценки'!$H$38,'Методика оценки'!$E$38,'Методика оценки'!$E$37))))*$D$11</f>
        <v>1.0000000000000002</v>
      </c>
      <c r="I11" s="179">
        <f>(IF('ИД Свод'!H10&lt;='Методика оценки'!$J$36,'Методика оценки'!$E$36,IF('Методика оценки'!$H$37&lt;='ИД Свод'!H10&lt;='Методика оценки'!$J$37,'Методика оценки'!$E$37,IF('ИД Свод'!H10&gt;='Методика оценки'!$H$38,'Методика оценки'!$E$38,'Методика оценки'!$E$37))))*$D$11</f>
        <v>1.0000000000000002</v>
      </c>
      <c r="J11" s="179">
        <f>(IF('ИД Свод'!I10&lt;='Методика оценки'!$J$36,'Методика оценки'!$E$36,IF('Методика оценки'!$H$37&lt;='ИД Свод'!I10&lt;='Методика оценки'!$J$37,'Методика оценки'!$E$37,IF('ИД Свод'!I10&gt;='Методика оценки'!$H$38,'Методика оценки'!$E$38,'Методика оценки'!$E$37))))*$D$11</f>
        <v>1.0000000000000002</v>
      </c>
      <c r="K11" s="179">
        <f>(IF('ИД Свод'!J10&lt;='Методика оценки'!$J$36,'Методика оценки'!$E$36,IF('Методика оценки'!$H$37&lt;='ИД Свод'!J10&lt;='Методика оценки'!$J$37,'Методика оценки'!$E$37,IF('ИД Свод'!J10&gt;='Методика оценки'!$H$38,'Методика оценки'!$E$38,'Методика оценки'!$E$37))))*$D$11</f>
        <v>0</v>
      </c>
      <c r="L11" s="179">
        <f>(IF('ИД Свод'!K10&lt;='Методика оценки'!$J$36,'Методика оценки'!$E$36,IF('Методика оценки'!$H$37&lt;='ИД Свод'!K10&lt;='Методика оценки'!$J$37,'Методика оценки'!$E$37,IF('ИД Свод'!K10&gt;='Методика оценки'!$H$38,'Методика оценки'!$E$38,'Методика оценки'!$E$37))))*$D$11</f>
        <v>0</v>
      </c>
    </row>
    <row r="12" spans="1:12" ht="30">
      <c r="A12" s="2"/>
      <c r="B12" s="91" t="str">
        <f>'Методика оценки'!A39</f>
        <v>К1.6</v>
      </c>
      <c r="C12" s="90" t="str">
        <f>'Методика оценки'!C39</f>
        <v>Количество познавательных мероприятий, проведенных ДОО совместно с родителями воспитанников, в отчетном году</v>
      </c>
      <c r="D12" s="165">
        <f>'Методика оценки'!D39*'Методика оценки'!D6</f>
        <v>2.0000000000000004E-2</v>
      </c>
      <c r="E12" s="179">
        <f>(IF('ИД Свод'!D11&lt;='Методика оценки'!$J$40,'Методика оценки'!$E$40,IF('Методика оценки'!$H$41&lt;='ИД Свод'!D11&lt;='Методика оценки'!$J$41,'Методика оценки'!$E$41,IF('ИД Свод'!D11&gt;='Методика оценки'!$H$42,'Методика оценки'!$E$42,'Методика оценки'!$E$41))))*$D$12</f>
        <v>2.0000000000000004</v>
      </c>
      <c r="F12" s="179">
        <f>(IF('ИД Свод'!E11&lt;='Методика оценки'!$J$40,'Методика оценки'!$E$40,IF('Методика оценки'!$H$41&lt;='ИД Свод'!E11&lt;='Методика оценки'!$J$41,'Методика оценки'!$E$41,IF('ИД Свод'!E11&gt;='Методика оценки'!$H$42,'Методика оценки'!$E$42,'Методика оценки'!$E$41))))*$D$12</f>
        <v>1.0000000000000002</v>
      </c>
      <c r="G12" s="179">
        <f>(IF('ИД Свод'!F11&lt;='Методика оценки'!$J$40,'Методика оценки'!$E$40,IF('Методика оценки'!$H$41&lt;='ИД Свод'!F11&lt;='Методика оценки'!$J$41,'Методика оценки'!$E$41,IF('ИД Свод'!F11&gt;='Методика оценки'!$H$42,'Методика оценки'!$E$42,'Методика оценки'!$E$41))))*$D$12</f>
        <v>1.0000000000000002</v>
      </c>
      <c r="H12" s="179">
        <f>(IF('ИД Свод'!G11&lt;='Методика оценки'!$J$40,'Методика оценки'!$E$40,IF('Методика оценки'!$H$41&lt;='ИД Свод'!G11&lt;='Методика оценки'!$J$41,'Методика оценки'!$E$41,IF('ИД Свод'!G11&gt;='Методика оценки'!$H$42,'Методика оценки'!$E$42,'Методика оценки'!$E$41))))*$D$12</f>
        <v>2.0000000000000004</v>
      </c>
      <c r="I12" s="179">
        <f>(IF('ИД Свод'!H11&lt;='Методика оценки'!$J$40,'Методика оценки'!$E$40,IF('Методика оценки'!$H$41&lt;='ИД Свод'!H11&lt;='Методика оценки'!$J$41,'Методика оценки'!$E$41,IF('ИД Свод'!H11&gt;='Методика оценки'!$H$42,'Методика оценки'!$E$42,'Методика оценки'!$E$41))))*$D$12</f>
        <v>2.0000000000000004</v>
      </c>
      <c r="J12" s="179">
        <f>(IF('ИД Свод'!I11&lt;='Методика оценки'!$J$40,'Методика оценки'!$E$40,IF('Методика оценки'!$H$41&lt;='ИД Свод'!I11&lt;='Методика оценки'!$J$41,'Методика оценки'!$E$41,IF('ИД Свод'!I11&gt;='Методика оценки'!$H$42,'Методика оценки'!$E$42,'Методика оценки'!$E$41))))*$D$12</f>
        <v>1.0000000000000002</v>
      </c>
      <c r="K12" s="179">
        <f>(IF('ИД Свод'!J11&lt;='Методика оценки'!$J$40,'Методика оценки'!$E$40,IF('Методика оценки'!$H$41&lt;='ИД Свод'!J11&lt;='Методика оценки'!$J$41,'Методика оценки'!$E$41,IF('ИД Свод'!J11&gt;='Методика оценки'!$H$42,'Методика оценки'!$E$42,'Методика оценки'!$E$41))))*$D$12</f>
        <v>1.0000000000000002</v>
      </c>
      <c r="L12" s="179">
        <f>(IF('ИД Свод'!K11&lt;='Методика оценки'!$J$40,'Методика оценки'!$E$40,IF('Методика оценки'!$H$41&lt;='ИД Свод'!K11&lt;='Методика оценки'!$J$41,'Методика оценки'!$E$41,IF('ИД Свод'!K11&gt;='Методика оценки'!$H$42,'Методика оценки'!$E$42,'Методика оценки'!$E$41))))*$D$12</f>
        <v>0</v>
      </c>
    </row>
    <row r="13" spans="1:12" ht="30">
      <c r="A13" s="2"/>
      <c r="B13" s="91" t="str">
        <f>'Методика оценки'!A46</f>
        <v>К1.7</v>
      </c>
      <c r="C13" s="90" t="str">
        <f>'Методика оценки'!C46</f>
        <v>Количество разновидностей партнерских организаций, с которыми ДОО реализует совместные познавательные мероприятия</v>
      </c>
      <c r="D13" s="165">
        <f>'Методика оценки'!D46*'Методика оценки'!D6</f>
        <v>2.0000000000000004E-2</v>
      </c>
      <c r="E13" s="118">
        <f>(IF('ИД Свод'!D12&lt;='Методика оценки'!$J$47,'Методика оценки'!$E$47,IF('Методика оценки'!$H$48&lt;='ИД Свод'!D12&lt;='Методика оценки'!$J$48,'Методика оценки'!$E$48,IF('ИД Свод'!D12&gt;='Методика оценки'!$H$49,'Методика оценки'!$E$49,'Методика оценки'!$E$48))))*$D$13</f>
        <v>1.0000000000000002</v>
      </c>
      <c r="F13" s="118">
        <f>(IF('ИД Свод'!E12&lt;='Методика оценки'!$J$47,'Методика оценки'!$E$47,IF('Методика оценки'!$H$48&lt;='ИД Свод'!E12&lt;='Методика оценки'!$J$48,'Методика оценки'!$E$48,IF('ИД Свод'!E12&gt;='Методика оценки'!$H$49,'Методика оценки'!$E$49,'Методика оценки'!$E$48))))*$D$13</f>
        <v>0</v>
      </c>
      <c r="G13" s="118">
        <f>(IF('ИД Свод'!F12&lt;='Методика оценки'!$J$47,'Методика оценки'!$E$47,IF('Методика оценки'!$H$48&lt;='ИД Свод'!F12&lt;='Методика оценки'!$J$48,'Методика оценки'!$E$48,IF('ИД Свод'!F12&gt;='Методика оценки'!$H$49,'Методика оценки'!$E$49,'Методика оценки'!$E$48))))*$D$13</f>
        <v>0</v>
      </c>
      <c r="H13" s="118">
        <f>(IF('ИД Свод'!G12&lt;='Методика оценки'!$J$47,'Методика оценки'!$E$47,IF('Методика оценки'!$H$48&lt;='ИД Свод'!G12&lt;='Методика оценки'!$J$48,'Методика оценки'!$E$48,IF('ИД Свод'!G12&gt;='Методика оценки'!$H$49,'Методика оценки'!$E$49,'Методика оценки'!$E$48))))*$D$13</f>
        <v>1.0000000000000002</v>
      </c>
      <c r="I13" s="118">
        <f>(IF('ИД Свод'!H12&lt;='Методика оценки'!$J$47,'Методика оценки'!$E$47,IF('Методика оценки'!$H$48&lt;='ИД Свод'!H12&lt;='Методика оценки'!$J$48,'Методика оценки'!$E$48,IF('ИД Свод'!H12&gt;='Методика оценки'!$H$49,'Методика оценки'!$E$49,'Методика оценки'!$E$48))))*$D$13</f>
        <v>1.0000000000000002</v>
      </c>
      <c r="J13" s="118">
        <f>(IF('ИД Свод'!I12&lt;='Методика оценки'!$J$47,'Методика оценки'!$E$47,IF('Методика оценки'!$H$48&lt;='ИД Свод'!I12&lt;='Методика оценки'!$J$48,'Методика оценки'!$E$48,IF('ИД Свод'!I12&gt;='Методика оценки'!$H$49,'Методика оценки'!$E$49,'Методика оценки'!$E$48))))*$D$13</f>
        <v>1.0000000000000002</v>
      </c>
      <c r="K13" s="118">
        <f>(IF('ИД Свод'!J12&lt;='Методика оценки'!$J$47,'Методика оценки'!$E$47,IF('Методика оценки'!$H$48&lt;='ИД Свод'!J12&lt;='Методика оценки'!$J$48,'Методика оценки'!$E$48,IF('ИД Свод'!J12&gt;='Методика оценки'!$H$49,'Методика оценки'!$E$49,'Методика оценки'!$E$48))))*$D$13</f>
        <v>0</v>
      </c>
      <c r="L13" s="118">
        <f>(IF('ИД Свод'!K12&lt;='Методика оценки'!$J$47,'Методика оценки'!$E$47,IF('Методика оценки'!$H$48&lt;='ИД Свод'!K12&lt;='Методика оценки'!$J$48,'Методика оценки'!$E$48,IF('ИД Свод'!K12&gt;='Методика оценки'!$H$49,'Методика оценки'!$E$49,'Методика оценки'!$E$48))))*$D$13</f>
        <v>0</v>
      </c>
    </row>
    <row r="14" spans="1:12" ht="30">
      <c r="A14" s="2"/>
      <c r="B14" s="91" t="str">
        <f>'Методика оценки'!A51</f>
        <v>К1.8</v>
      </c>
      <c r="C14" s="86" t="str">
        <f>'Методика оценки'!C51</f>
        <v>Количество используемых в ДОО вариативных форм дошкольного образования в отчетном году</v>
      </c>
      <c r="D14" s="165">
        <f>'Методика оценки'!D51*'Методика оценки'!D6</f>
        <v>2.0000000000000004E-2</v>
      </c>
      <c r="E14" s="179">
        <f>(IF('ИД Свод'!D13&lt;='Методика оценки'!$J$52,'Методика оценки'!$E$52,IF('Методика оценки'!$H$53&lt;='ИД Свод'!D13&lt;='Методика оценки'!$J$53,'Методика оценки'!$E$53,IF('ИД Свод'!D13&gt;='Методика оценки'!$H$54,'Методика оценки'!$E$54,'Методика оценки'!$E$53))))*$D$14</f>
        <v>2.0000000000000004</v>
      </c>
      <c r="F14" s="179">
        <f>(IF('ИД Свод'!E13&lt;='Методика оценки'!$J$52,'Методика оценки'!$E$52,IF('Методика оценки'!$H$53&lt;='ИД Свод'!E13&lt;='Методика оценки'!$J$53,'Методика оценки'!$E$53,IF('ИД Свод'!E13&gt;='Методика оценки'!$H$54,'Методика оценки'!$E$54,'Методика оценки'!$E$53))))*$D$14</f>
        <v>2.0000000000000004</v>
      </c>
      <c r="G14" s="179">
        <f>(IF('ИД Свод'!F13&lt;='Методика оценки'!$J$52,'Методика оценки'!$E$52,IF('Методика оценки'!$H$53&lt;='ИД Свод'!F13&lt;='Методика оценки'!$J$53,'Методика оценки'!$E$53,IF('ИД Свод'!F13&gt;='Методика оценки'!$H$54,'Методика оценки'!$E$54,'Методика оценки'!$E$53))))*$D$14</f>
        <v>2.0000000000000004</v>
      </c>
      <c r="H14" s="179">
        <f>(IF('ИД Свод'!G13&lt;='Методика оценки'!$J$52,'Методика оценки'!$E$52,IF('Методика оценки'!$H$53&lt;='ИД Свод'!G13&lt;='Методика оценки'!$J$53,'Методика оценки'!$E$53,IF('ИД Свод'!G13&gt;='Методика оценки'!$H$54,'Методика оценки'!$E$54,'Методика оценки'!$E$53))))*$D$14</f>
        <v>2.0000000000000004</v>
      </c>
      <c r="I14" s="179">
        <f>(IF('ИД Свод'!H13&lt;='Методика оценки'!$J$52,'Методика оценки'!$E$52,IF('Методика оценки'!$H$53&lt;='ИД Свод'!H13&lt;='Методика оценки'!$J$53,'Методика оценки'!$E$53,IF('ИД Свод'!H13&gt;='Методика оценки'!$H$54,'Методика оценки'!$E$54,'Методика оценки'!$E$53))))*$D$14</f>
        <v>1.0000000000000002</v>
      </c>
      <c r="J14" s="179">
        <f>(IF('ИД Свод'!I13&lt;='Методика оценки'!$J$52,'Методика оценки'!$E$52,IF('Методика оценки'!$H$53&lt;='ИД Свод'!I13&lt;='Методика оценки'!$J$53,'Методика оценки'!$E$53,IF('ИД Свод'!I13&gt;='Методика оценки'!$H$54,'Методика оценки'!$E$54,'Методика оценки'!$E$53))))*$D$14</f>
        <v>0</v>
      </c>
      <c r="K14" s="179">
        <f>(IF('ИД Свод'!J13&lt;='Методика оценки'!$J$52,'Методика оценки'!$E$52,IF('Методика оценки'!$H$53&lt;='ИД Свод'!J13&lt;='Методика оценки'!$J$53,'Методика оценки'!$E$53,IF('ИД Свод'!J13&gt;='Методика оценки'!$H$54,'Методика оценки'!$E$54,'Методика оценки'!$E$53))))*$D$14</f>
        <v>0</v>
      </c>
      <c r="L14" s="179">
        <f>(IF('ИД Свод'!K13&lt;='Методика оценки'!$J$52,'Методика оценки'!$E$52,IF('Методика оценки'!$H$53&lt;='ИД Свод'!K13&lt;='Методика оценки'!$J$53,'Методика оценки'!$E$53,IF('ИД Свод'!K13&gt;='Методика оценки'!$H$54,'Методика оценки'!$E$54,'Методика оценки'!$E$53))))*$D$14</f>
        <v>1.0000000000000002</v>
      </c>
    </row>
    <row r="15" spans="1:12" ht="45">
      <c r="A15" s="2"/>
      <c r="B15" s="91" t="str">
        <f>'Методика оценки'!A65</f>
        <v>К1.9</v>
      </c>
      <c r="C15" s="86" t="str">
        <f>'Методика оценки'!C65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5" s="165">
        <f>'Методика оценки'!D65*'Методика оценки'!D6</f>
        <v>2.0000000000000004E-2</v>
      </c>
      <c r="E15" s="179">
        <f>(IF('ИД Свод'!D14='Методика оценки'!$H$66,'Методика оценки'!$E$66,IF('ИД Свод'!D14='Методика оценки'!$H$67,'Методика оценки'!$E$67,'Методика оценки'!$E$66)))*$D$15</f>
        <v>2.0000000000000004</v>
      </c>
      <c r="F15" s="179">
        <f>(IF('ИД Свод'!E14='Методика оценки'!$H$66,'Методика оценки'!$E$66,IF('ИД Свод'!E14='Методика оценки'!$H$67,'Методика оценки'!$E$67,'Методика оценки'!$E$66)))*$D$15</f>
        <v>0</v>
      </c>
      <c r="G15" s="179">
        <f>(IF('ИД Свод'!F14='Методика оценки'!$H$66,'Методика оценки'!$E$66,IF('ИД Свод'!F14='Методика оценки'!$H$67,'Методика оценки'!$E$67,'Методика оценки'!$E$66)))*$D$15</f>
        <v>2.0000000000000004</v>
      </c>
      <c r="H15" s="179">
        <f>(IF('ИД Свод'!G14='Методика оценки'!$H$66,'Методика оценки'!$E$66,IF('ИД Свод'!G14='Методика оценки'!$H$67,'Методика оценки'!$E$67,'Методика оценки'!$E$66)))*$D$15</f>
        <v>0</v>
      </c>
      <c r="I15" s="179">
        <f>(IF('ИД Свод'!H14='Методика оценки'!$H$66,'Методика оценки'!$E$66,IF('ИД Свод'!H14='Методика оценки'!$H$67,'Методика оценки'!$E$67,'Методика оценки'!$E$66)))*$D$15</f>
        <v>2.0000000000000004</v>
      </c>
      <c r="J15" s="179">
        <f>(IF('ИД Свод'!I14='Методика оценки'!$H$66,'Методика оценки'!$E$66,IF('ИД Свод'!I14='Методика оценки'!$H$67,'Методика оценки'!$E$67,'Методика оценки'!$E$66)))*$D$15</f>
        <v>2.0000000000000004</v>
      </c>
      <c r="K15" s="179">
        <f>(IF('ИД Свод'!J14='Методика оценки'!$H$66,'Методика оценки'!$E$66,IF('ИД Свод'!J14='Методика оценки'!$H$67,'Методика оценки'!$E$67,'Методика оценки'!$E$66)))*$D$15</f>
        <v>0</v>
      </c>
      <c r="L15" s="179">
        <f>(IF('ИД Свод'!K14='Методика оценки'!$H$66,'Методика оценки'!$E$66,IF('ИД Свод'!K14='Методика оценки'!$H$67,'Методика оценки'!$E$67,'Методика оценки'!$E$66)))*$D$15</f>
        <v>0</v>
      </c>
    </row>
    <row r="16" spans="1:12" ht="30">
      <c r="A16" s="2"/>
      <c r="B16" s="91" t="str">
        <f>'Методика оценки'!A70</f>
        <v>К1.10</v>
      </c>
      <c r="C16" s="90" t="str">
        <f>'Методика оценки'!C70</f>
        <v>Использование специализированных методик работы с разновозрастными группами (зафиксированных в образовательной программе ДОО)</v>
      </c>
      <c r="D16" s="165">
        <f>'Методика оценки'!D70*'Методика оценки'!D6</f>
        <v>1.0000000000000002E-2</v>
      </c>
      <c r="E16" s="179">
        <f>(IF('ИД Свод'!D16='Методика оценки'!$H$71,'Методика оценки'!$E$71,IF('ИД Свод'!D16='Методика оценки'!$H$72,'Методика оценки'!$E$72,'Методика оценки'!$E$71)))*$D$16</f>
        <v>1.0000000000000002</v>
      </c>
      <c r="F16" s="179">
        <f>(IF('ИД Свод'!E16='Методика оценки'!$H$71,'Методика оценки'!$E$71,IF('ИД Свод'!E16='Методика оценки'!$H$72,'Методика оценки'!$E$72,'Методика оценки'!$E$71)))*$D$16</f>
        <v>1.0000000000000002</v>
      </c>
      <c r="G16" s="179">
        <f>(IF('ИД Свод'!F16='Методика оценки'!$H$71,'Методика оценки'!$E$71,IF('ИД Свод'!F16='Методика оценки'!$H$72,'Методика оценки'!$E$72,'Методика оценки'!$E$71)))*$D$16</f>
        <v>1.0000000000000002</v>
      </c>
      <c r="H16" s="179">
        <f>(IF('ИД Свод'!G16='Методика оценки'!$H$71,'Методика оценки'!$E$71,IF('ИД Свод'!G16='Методика оценки'!$H$72,'Методика оценки'!$E$72,'Методика оценки'!$E$71)))*$D$16</f>
        <v>1.0000000000000002</v>
      </c>
      <c r="I16" s="179">
        <f>(IF('ИД Свод'!H16='Методика оценки'!$H$71,'Методика оценки'!$E$71,IF('ИД Свод'!H16='Методика оценки'!$H$72,'Методика оценки'!$E$72,'Методика оценки'!$E$71)))*$D$16</f>
        <v>1.0000000000000002</v>
      </c>
      <c r="J16" s="179">
        <f>(IF('ИД Свод'!I16='Методика оценки'!$H$71,'Методика оценки'!$E$71,IF('ИД Свод'!I16='Методика оценки'!$H$72,'Методика оценки'!$E$72,'Методика оценки'!$E$71)))*$D$16</f>
        <v>1.0000000000000002</v>
      </c>
      <c r="K16" s="179">
        <f>(IF('ИД Свод'!J16='Методика оценки'!$H$71,'Методика оценки'!$E$71,IF('ИД Свод'!J16='Методика оценки'!$H$72,'Методика оценки'!$E$72,'Методика оценки'!$E$71)))*$D$16</f>
        <v>0</v>
      </c>
      <c r="L16" s="179">
        <f>(IF('ИД Свод'!K16='Методика оценки'!$H$71,'Методика оценки'!$E$71,IF('ИД Свод'!K16='Методика оценки'!$H$72,'Методика оценки'!$E$72,'Методика оценки'!$E$71)))*$D$16</f>
        <v>0</v>
      </c>
    </row>
    <row r="17" spans="1:12" ht="60">
      <c r="A17" s="2"/>
      <c r="B17" s="91" t="str">
        <f>'Методика оценки'!A73</f>
        <v>К1.11</v>
      </c>
      <c r="C17" s="90" t="str">
        <f>'Методика оценки'!C73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7" s="165">
        <f>'Методика оценки'!D73*'Методика оценки'!D6</f>
        <v>2.0000000000000004E-2</v>
      </c>
      <c r="E17" s="179">
        <f>(IF('ИД Свод'!D17&lt;='Методика оценки'!$J$74,'Методика оценки'!$E$74,IF('Методика оценки'!$H$75&lt;='ИД Свод'!D17&lt;='Методика оценки'!$J$75,'Методика оценки'!$E$75,IF('ИД Свод'!D17&gt;='Методика оценки'!$H$76,'Методика оценки'!$E$76,'Методика оценки'!$E$75))))*$D$17</f>
        <v>2.0000000000000004</v>
      </c>
      <c r="F17" s="179">
        <f>(IF('ИД Свод'!E17&lt;='Методика оценки'!$J$74,'Методика оценки'!$E$74,IF('Методика оценки'!$H$75&lt;='ИД Свод'!E17&lt;='Методика оценки'!$J$75,'Методика оценки'!$E$75,IF('ИД Свод'!E17&gt;='Методика оценки'!$H$76,'Методика оценки'!$E$76,'Методика оценки'!$E$75))))*$D$17</f>
        <v>2.0000000000000004</v>
      </c>
      <c r="G17" s="179">
        <f>(IF('ИД Свод'!F17&lt;='Методика оценки'!$J$74,'Методика оценки'!$E$74,IF('Методика оценки'!$H$75&lt;='ИД Свод'!F17&lt;='Методика оценки'!$J$75,'Методика оценки'!$E$75,IF('ИД Свод'!F17&gt;='Методика оценки'!$H$76,'Методика оценки'!$E$76,'Методика оценки'!$E$75))))*$D$17</f>
        <v>2.0000000000000004</v>
      </c>
      <c r="H17" s="179">
        <f>(IF('ИД Свод'!G17&lt;='Методика оценки'!$J$74,'Методика оценки'!$E$74,IF('Методика оценки'!$H$75&lt;='ИД Свод'!G17&lt;='Методика оценки'!$J$75,'Методика оценки'!$E$75,IF('ИД Свод'!G17&gt;='Методика оценки'!$H$76,'Методика оценки'!$E$76,'Методика оценки'!$E$75))))*$D$17</f>
        <v>0</v>
      </c>
      <c r="I17" s="179">
        <f>(IF('ИД Свод'!H17&lt;='Методика оценки'!$J$74,'Методика оценки'!$E$74,IF('Методика оценки'!$H$75&lt;='ИД Свод'!H17&lt;='Методика оценки'!$J$75,'Методика оценки'!$E$75,IF('ИД Свод'!H17&gt;='Методика оценки'!$H$76,'Методика оценки'!$E$76,'Методика оценки'!$E$75))))*$D$17</f>
        <v>2.0000000000000004</v>
      </c>
      <c r="J17" s="179">
        <f>(IF('ИД Свод'!I17&lt;='Методика оценки'!$J$74,'Методика оценки'!$E$74,IF('Методика оценки'!$H$75&lt;='ИД Свод'!I17&lt;='Методика оценки'!$J$75,'Методика оценки'!$E$75,IF('ИД Свод'!I17&gt;='Методика оценки'!$H$76,'Методика оценки'!$E$76,'Методика оценки'!$E$75))))*$D$17</f>
        <v>2.0000000000000004</v>
      </c>
      <c r="K17" s="179">
        <f>(IF('ИД Свод'!J17&lt;='Методика оценки'!$J$74,'Методика оценки'!$E$74,IF('Методика оценки'!$H$75&lt;='ИД Свод'!J17&lt;='Методика оценки'!$J$75,'Методика оценки'!$E$75,IF('ИД Свод'!J17&gt;='Методика оценки'!$H$76,'Методика оценки'!$E$76,'Методика оценки'!$E$75))))*$D$17</f>
        <v>2.0000000000000004</v>
      </c>
      <c r="L17" s="179">
        <f>(IF('ИД Свод'!K17&lt;='Методика оценки'!$J$74,'Методика оценки'!$E$74,IF('Методика оценки'!$H$75&lt;='ИД Свод'!K17&lt;='Методика оценки'!$J$75,'Методика оценки'!$E$75,IF('ИД Свод'!K17&gt;='Методика оценки'!$H$76,'Методика оценки'!$E$76,'Методика оценки'!$E$75))))*$D$17</f>
        <v>2.0000000000000004</v>
      </c>
    </row>
    <row r="18" spans="1:12" ht="45">
      <c r="A18" s="2"/>
      <c r="B18" s="91" t="str">
        <f>'Методика оценки'!A79</f>
        <v>К1.12</v>
      </c>
      <c r="C18" s="90" t="str">
        <f>'Методика оценки'!C79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8" s="165">
        <f>'Методика оценки'!D79*'Методика оценки'!D6</f>
        <v>2.0000000000000004E-2</v>
      </c>
      <c r="E18" s="179">
        <f>(IF('ИД Свод'!D18='Методика оценки'!$H$80,'Методика оценки'!$E$80,IF('ИД Свод'!D18='Методика оценки'!$H$81,'Методика оценки'!$E$81,'Методика оценки'!$E$80)))*$D$18</f>
        <v>2.0000000000000004</v>
      </c>
      <c r="F18" s="179">
        <f>(IF('ИД Свод'!E18='Методика оценки'!$H$80,'Методика оценки'!$E$80,IF('ИД Свод'!E18='Методика оценки'!$H$81,'Методика оценки'!$E$81,'Методика оценки'!$E$80)))*$D$18</f>
        <v>2.0000000000000004</v>
      </c>
      <c r="G18" s="179">
        <f>(IF('ИД Свод'!F18='Методика оценки'!$H$80,'Методика оценки'!$E$80,IF('ИД Свод'!F18='Методика оценки'!$H$81,'Методика оценки'!$E$81,'Методика оценки'!$E$80)))*$D$18</f>
        <v>2.0000000000000004</v>
      </c>
      <c r="H18" s="179">
        <f>(IF('ИД Свод'!G18='Методика оценки'!$H$80,'Методика оценки'!$E$80,IF('ИД Свод'!G18='Методика оценки'!$H$81,'Методика оценки'!$E$81,'Методика оценки'!$E$80)))*$D$18</f>
        <v>2.0000000000000004</v>
      </c>
      <c r="I18" s="179">
        <f>(IF('ИД Свод'!H18='Методика оценки'!$H$80,'Методика оценки'!$E$80,IF('ИД Свод'!H18='Методика оценки'!$H$81,'Методика оценки'!$E$81,'Методика оценки'!$E$80)))*$D$18</f>
        <v>2.0000000000000004</v>
      </c>
      <c r="J18" s="179">
        <f>(IF('ИД Свод'!I18='Методика оценки'!$H$80,'Методика оценки'!$E$80,IF('ИД Свод'!I18='Методика оценки'!$H$81,'Методика оценки'!$E$81,'Методика оценки'!$E$80)))*$D$18</f>
        <v>2.0000000000000004</v>
      </c>
      <c r="K18" s="179">
        <f>(IF('ИД Свод'!J18='Методика оценки'!$H$80,'Методика оценки'!$E$80,IF('ИД Свод'!J18='Методика оценки'!$H$81,'Методика оценки'!$E$81,'Методика оценки'!$E$80)))*$D$18</f>
        <v>0</v>
      </c>
      <c r="L18" s="179">
        <f>(IF('ИД Свод'!K18='Методика оценки'!$H$80,'Методика оценки'!$E$80,IF('ИД Свод'!K18='Методика оценки'!$H$81,'Методика оценки'!$E$81,'Методика оценки'!$E$80)))*$D$18</f>
        <v>2.0000000000000004</v>
      </c>
    </row>
    <row r="19" spans="1:12" ht="30">
      <c r="A19" s="64"/>
      <c r="B19" s="106" t="str">
        <f>'Методика оценки'!A82</f>
        <v>К2</v>
      </c>
      <c r="C19" s="107" t="str">
        <f>'Методика оценки'!B82</f>
        <v>Группа критериев 2. Качество услуг по присмотру и уходу за детьми (содержание детей, обеспечение питанием и т.п.)</v>
      </c>
      <c r="D19" s="164">
        <v>1</v>
      </c>
      <c r="E19" s="178">
        <f t="shared" ref="E19:L19" si="2">SUM(E20:E24)*$D$19</f>
        <v>15</v>
      </c>
      <c r="F19" s="178">
        <f t="shared" si="2"/>
        <v>15</v>
      </c>
      <c r="G19" s="178">
        <f t="shared" si="2"/>
        <v>15</v>
      </c>
      <c r="H19" s="178">
        <f t="shared" si="2"/>
        <v>15</v>
      </c>
      <c r="I19" s="178">
        <f t="shared" si="2"/>
        <v>13.5</v>
      </c>
      <c r="J19" s="178">
        <f t="shared" si="2"/>
        <v>15</v>
      </c>
      <c r="K19" s="178">
        <f t="shared" si="2"/>
        <v>9</v>
      </c>
      <c r="L19" s="178">
        <f t="shared" si="2"/>
        <v>15</v>
      </c>
    </row>
    <row r="20" spans="1:12" ht="30">
      <c r="A20" s="2"/>
      <c r="B20" s="91" t="str">
        <f>'Методика оценки'!A83</f>
        <v>К2.1.</v>
      </c>
      <c r="C20" s="86" t="str">
        <f>'Методика оценки'!C83</f>
        <v>Среднее количество дней, пропущенных одним воспитанником ДОО по болезни, в отчётном году</v>
      </c>
      <c r="D20" s="165">
        <f>'Методика оценки'!D83*'Методика оценки'!D82</f>
        <v>0.03</v>
      </c>
      <c r="E20" s="179">
        <f>IF('ИД Свод'!D9=0,0,(IF('ИД Свод'!D19/'ИД Свод'!D9&gt;='Методика оценки'!$H$85,'Методика оценки'!$E$85,IF('Методика оценки'!$H$86&lt;='ИД Свод'!D19/'ИД Свод'!D9&lt;='Методика оценки'!$J$86,'Методика оценки'!$E$86,IF('ИД Свод'!D19/'ИД Свод'!D9&lt;='Методика оценки'!$J$87,'Методика оценки'!$E$87,'Методика оценки'!$E$86))))*$D$20)</f>
        <v>3</v>
      </c>
      <c r="F20" s="179">
        <f>IF('ИД Свод'!E9=0,0,(IF('ИД Свод'!E19/'ИД Свод'!E9&gt;='Методика оценки'!$H$85,'Методика оценки'!$E$85,IF('Методика оценки'!$H$86&lt;='ИД Свод'!E19/'ИД Свод'!E9&lt;='Методика оценки'!$J$86,'Методика оценки'!$E$86,IF('ИД Свод'!E19/'ИД Свод'!E9&lt;='Методика оценки'!$J$87,'Методика оценки'!$E$87,'Методика оценки'!$E$86))))*$D$20)</f>
        <v>3</v>
      </c>
      <c r="G20" s="179">
        <f>IF('ИД Свод'!F9=0,0,(IF('ИД Свод'!F19/'ИД Свод'!F9&gt;='Методика оценки'!$H$85,'Методика оценки'!$E$85,IF('Методика оценки'!$H$86&lt;='ИД Свод'!F19/'ИД Свод'!F9&lt;='Методика оценки'!$J$86,'Методика оценки'!$E$86,IF('ИД Свод'!F19/'ИД Свод'!F9&lt;='Методика оценки'!$J$87,'Методика оценки'!$E$87,'Методика оценки'!$E$86))))*$D$20)</f>
        <v>3</v>
      </c>
      <c r="H20" s="179">
        <f>IF('ИД Свод'!G9=0,0,(IF('ИД Свод'!G19/'ИД Свод'!G9&gt;='Методика оценки'!$H$85,'Методика оценки'!$E$85,IF('Методика оценки'!$H$86&lt;='ИД Свод'!G19/'ИД Свод'!G9&lt;='Методика оценки'!$J$86,'Методика оценки'!$E$86,IF('ИД Свод'!G19/'ИД Свод'!G9&lt;='Методика оценки'!$J$87,'Методика оценки'!$E$87,'Методика оценки'!$E$86))))*$D$20)</f>
        <v>3</v>
      </c>
      <c r="I20" s="179">
        <f>IF('ИД Свод'!H9=0,0,(IF('ИД Свод'!H19/'ИД Свод'!H9&gt;='Методика оценки'!$H$85,'Методика оценки'!$E$85,IF('Методика оценки'!$H$86&lt;='ИД Свод'!H19/'ИД Свод'!H9&lt;='Методика оценки'!$J$86,'Методика оценки'!$E$86,IF('ИД Свод'!H19/'ИД Свод'!H9&lt;='Методика оценки'!$J$87,'Методика оценки'!$E$87,'Методика оценки'!$E$86))))*$D$20)</f>
        <v>3</v>
      </c>
      <c r="J20" s="179">
        <f>IF('ИД Свод'!I9=0,0,(IF('ИД Свод'!I19/'ИД Свод'!I9&gt;='Методика оценки'!$H$85,'Методика оценки'!$E$85,IF('Методика оценки'!$H$86&lt;='ИД Свод'!I19/'ИД Свод'!I9&lt;='Методика оценки'!$J$86,'Методика оценки'!$E$86,IF('ИД Свод'!I19/'ИД Свод'!I9&lt;='Методика оценки'!$J$87,'Методика оценки'!$E$87,'Методика оценки'!$E$86))))*$D$20)</f>
        <v>3</v>
      </c>
      <c r="K20" s="179">
        <f>IF('ИД Свод'!J9=0,0,(IF('ИД Свод'!J19/'ИД Свод'!J9&gt;='Методика оценки'!$H$85,'Методика оценки'!$E$85,IF('Методика оценки'!$H$86&lt;='ИД Свод'!J19/'ИД Свод'!J9&lt;='Методика оценки'!$J$86,'Методика оценки'!$E$86,IF('ИД Свод'!J19/'ИД Свод'!J9&lt;='Методика оценки'!$J$87,'Методика оценки'!$E$87,'Методика оценки'!$E$86))))*$D$20)</f>
        <v>3</v>
      </c>
      <c r="L20" s="179">
        <f>IF('ИД Свод'!K9=0,0,(IF('ИД Свод'!K19/'ИД Свод'!K9&gt;='Методика оценки'!$H$85,'Методика оценки'!$E$85,IF('Методика оценки'!$H$86&lt;='ИД Свод'!K19/'ИД Свод'!K9&lt;='Методика оценки'!$J$86,'Методика оценки'!$E$86,IF('ИД Свод'!K19/'ИД Свод'!K9&lt;='Методика оценки'!$J$87,'Методика оценки'!$E$87,'Методика оценки'!$E$86))))*$D$20)</f>
        <v>3</v>
      </c>
    </row>
    <row r="21" spans="1:12" ht="45">
      <c r="A21" s="2"/>
      <c r="B21" s="91" t="str">
        <f>'Методика оценки'!A88</f>
        <v>К2.2.</v>
      </c>
      <c r="C21" s="90" t="str">
        <f>'Методика оценки'!C88</f>
        <v>Количество несчастных случаев, отравлений и травм, полученных воспитанниками во время пребывания в ДОО (на 100 воcпитанников) в отчётном году</v>
      </c>
      <c r="D21" s="165">
        <f>'Методика оценки'!D88*'Методика оценки'!D82</f>
        <v>0.03</v>
      </c>
      <c r="E21" s="179">
        <f>IF('ИД Свод'!D9=0,0,(IF((('ИД Свод'!D20/'ИД Свод'!D9)*100)&gt;='Методика оценки'!$H$90,'Методика оценки'!$E$90,IF('Методика оценки'!$H$91&lt;=(('ИД Свод'!D20/'ИД Свод'!D9)*100)&lt;='Методика оценки'!$J$91,'Методика оценки'!$E$91,IF((('ИД Свод'!D20/'ИД Свод'!D9)*100)&lt;='Методика оценки'!$J$92,'Методика оценки'!$E$92,'Методика оценки'!$E$91))))*$D$21)</f>
        <v>3</v>
      </c>
      <c r="F21" s="179">
        <f>IF('ИД Свод'!E9=0,0,(IF((('ИД Свод'!E20/'ИД Свод'!E9)*100)&gt;='Методика оценки'!$H$90,'Методика оценки'!$E$90,IF('Методика оценки'!$H$91&lt;=(('ИД Свод'!E20/'ИД Свод'!E9)*100)&lt;='Методика оценки'!$J$91,'Методика оценки'!$E$91,IF((('ИД Свод'!E20/'ИД Свод'!E9)*100)&lt;='Методика оценки'!$J$92,'Методика оценки'!$E$92,'Методика оценки'!$E$91))))*$D$21)</f>
        <v>3</v>
      </c>
      <c r="G21" s="179">
        <f>IF('ИД Свод'!F9=0,0,(IF((('ИД Свод'!F20/'ИД Свод'!F9)*100)&gt;='Методика оценки'!$H$90,'Методика оценки'!$E$90,IF('Методика оценки'!$H$91&lt;=(('ИД Свод'!F20/'ИД Свод'!F9)*100)&lt;='Методика оценки'!$J$91,'Методика оценки'!$E$91,IF((('ИД Свод'!F20/'ИД Свод'!F9)*100)&lt;='Методика оценки'!$J$92,'Методика оценки'!$E$92,'Методика оценки'!$E$91))))*$D$21)</f>
        <v>3</v>
      </c>
      <c r="H21" s="179">
        <f>IF('ИД Свод'!G9=0,0,(IF((('ИД Свод'!G20/'ИД Свод'!G9)*100)&gt;='Методика оценки'!$H$90,'Методика оценки'!$E$90,IF('Методика оценки'!$H$91&lt;=(('ИД Свод'!G20/'ИД Свод'!G9)*100)&lt;='Методика оценки'!$J$91,'Методика оценки'!$E$91,IF((('ИД Свод'!G20/'ИД Свод'!G9)*100)&lt;='Методика оценки'!$J$92,'Методика оценки'!$E$92,'Методика оценки'!$E$91))))*$D$21)</f>
        <v>3</v>
      </c>
      <c r="I21" s="179">
        <f>IF('ИД Свод'!H9=0,0,(IF((('ИД Свод'!H20/'ИД Свод'!H9)*100)&gt;='Методика оценки'!$H$90,'Методика оценки'!$E$90,IF('Методика оценки'!$H$91&lt;=(('ИД Свод'!H20/'ИД Свод'!H9)*100)&lt;='Методика оценки'!$J$91,'Методика оценки'!$E$91,IF((('ИД Свод'!H20/'ИД Свод'!H9)*100)&lt;='Методика оценки'!$J$92,'Методика оценки'!$E$92,'Методика оценки'!$E$91))))*$D$21)</f>
        <v>3</v>
      </c>
      <c r="J21" s="179">
        <f>IF('ИД Свод'!I9=0,0,(IF((('ИД Свод'!I20/'ИД Свод'!I9)*100)&gt;='Методика оценки'!$H$90,'Методика оценки'!$E$90,IF('Методика оценки'!$H$91&lt;=(('ИД Свод'!I20/'ИД Свод'!I9)*100)&lt;='Методика оценки'!$J$91,'Методика оценки'!$E$91,IF((('ИД Свод'!I20/'ИД Свод'!I9)*100)&lt;='Методика оценки'!$J$92,'Методика оценки'!$E$92,'Методика оценки'!$E$91))))*$D$21)</f>
        <v>3</v>
      </c>
      <c r="K21" s="179">
        <f>IF('ИД Свод'!J9=0,0,(IF((('ИД Свод'!J20/'ИД Свод'!J9)*100)&gt;='Методика оценки'!$H$90,'Методика оценки'!$E$90,IF('Методика оценки'!$H$91&lt;=(('ИД Свод'!J20/'ИД Свод'!J9)*100)&lt;='Методика оценки'!$J$91,'Методика оценки'!$E$91,IF((('ИД Свод'!J20/'ИД Свод'!J9)*100)&lt;='Методика оценки'!$J$92,'Методика оценки'!$E$92,'Методика оценки'!$E$91))))*$D$21)</f>
        <v>3</v>
      </c>
      <c r="L21" s="179">
        <f>IF('ИД Свод'!K9=0,0,(IF((('ИД Свод'!K20/'ИД Свод'!K9)*100)&gt;='Методика оценки'!$H$90,'Методика оценки'!$E$90,IF('Методика оценки'!$H$91&lt;=(('ИД Свод'!K20/'ИД Свод'!K9)*100)&lt;='Методика оценки'!$J$91,'Методика оценки'!$E$91,IF((('ИД Свод'!K20/'ИД Свод'!K9)*100)&lt;='Методика оценки'!$J$92,'Методика оценки'!$E$92,'Методика оценки'!$E$91))))*$D$21)</f>
        <v>3</v>
      </c>
    </row>
    <row r="22" spans="1:12">
      <c r="A22" s="65"/>
      <c r="B22" s="111" t="str">
        <f>'Методика оценки'!A101</f>
        <v>К2.3.</v>
      </c>
      <c r="C22" s="86" t="str">
        <f>'Методика оценки'!C101</f>
        <v>Наличие сторожа (охранника) в дневное время</v>
      </c>
      <c r="D22" s="165">
        <f>'Методика оценки'!D101*'Методика оценки'!D82</f>
        <v>0.03</v>
      </c>
      <c r="E22" s="179">
        <f>(IF('ИД Свод'!D21='Методика оценки'!$H$102,'Методика оценки'!$E$102,IF('ИД Свод'!D21='Методика оценки'!$H$103,'Методика оценки'!$E$103,'Методика оценки'!$E$102)))*$D$22</f>
        <v>3</v>
      </c>
      <c r="F22" s="179">
        <f>(IF('ИД Свод'!E21='Методика оценки'!$H$102,'Методика оценки'!$E$102,IF('ИД Свод'!E21='Методика оценки'!$H$103,'Методика оценки'!$E$103,'Методика оценки'!$E$102)))*$D$22</f>
        <v>3</v>
      </c>
      <c r="G22" s="179">
        <f>(IF('ИД Свод'!F21='Методика оценки'!$H$102,'Методика оценки'!$E$102,IF('ИД Свод'!F21='Методика оценки'!$H$103,'Методика оценки'!$E$103,'Методика оценки'!$E$102)))*$D$22</f>
        <v>3</v>
      </c>
      <c r="H22" s="179">
        <f>(IF('ИД Свод'!G21='Методика оценки'!$H$102,'Методика оценки'!$E$102,IF('ИД Свод'!G21='Методика оценки'!$H$103,'Методика оценки'!$E$103,'Методика оценки'!$E$102)))*$D$22</f>
        <v>3</v>
      </c>
      <c r="I22" s="179">
        <f>(IF('ИД Свод'!H21='Методика оценки'!$H$102,'Методика оценки'!$E$102,IF('ИД Свод'!H21='Методика оценки'!$H$103,'Методика оценки'!$E$103,'Методика оценки'!$E$102)))*$D$22</f>
        <v>3</v>
      </c>
      <c r="J22" s="179">
        <f>(IF('ИД Свод'!I21='Методика оценки'!$H$102,'Методика оценки'!$E$102,IF('ИД Свод'!I21='Методика оценки'!$H$103,'Методика оценки'!$E$103,'Методика оценки'!$E$102)))*$D$22</f>
        <v>3</v>
      </c>
      <c r="K22" s="179">
        <f>(IF('ИД Свод'!J21='Методика оценки'!$H$102,'Методика оценки'!$E$102,IF('ИД Свод'!J21='Методика оценки'!$H$103,'Методика оценки'!$E$103,'Методика оценки'!$E$102)))*$D$22</f>
        <v>0</v>
      </c>
      <c r="L22" s="179">
        <f>(IF('ИД Свод'!K21='Методика оценки'!$H$102,'Методика оценки'!$E$102,IF('ИД Свод'!K21='Методика оценки'!$H$103,'Методика оценки'!$E$103,'Методика оценки'!$E$102)))*$D$22</f>
        <v>3</v>
      </c>
    </row>
    <row r="23" spans="1:12">
      <c r="A23" s="65"/>
      <c r="B23" s="111" t="str">
        <f>'Методика оценки'!A104</f>
        <v>К2.4.</v>
      </c>
      <c r="C23" s="86" t="str">
        <f>'Методика оценки'!C104</f>
        <v>Доля воспитанников, прошедших диспансеризацию в отчётном году</v>
      </c>
      <c r="D23" s="165">
        <f>'Методика оценки'!D104*'Методика оценки'!D82</f>
        <v>0.03</v>
      </c>
      <c r="E23" s="179">
        <f>IF('ИД Свод'!D9=0,0,(IF((('ИД Свод'!D22/'ИД Свод'!D9)*100)&lt;='Методика оценки'!$J$106,'Методика оценки'!$E$106,IF('Методика оценки'!$H$107&lt;=(('ИД Свод'!D22/'ИД Свод'!D9)*100)&lt;='Методика оценки'!$J$107,'Методика оценки'!$E$107,IF((('ИД Свод'!D22/'ИД Свод'!D9))*100&gt;='Методика оценки'!$H$108,'Методика оценки'!$E$108,'Методика оценки'!$E$107))))*$D$23)</f>
        <v>3</v>
      </c>
      <c r="F23" s="179">
        <f>IF('ИД Свод'!E9=0,0,(IF((('ИД Свод'!E22/'ИД Свод'!E9)*100)&lt;='Методика оценки'!$J$106,'Методика оценки'!$E$106,IF('Методика оценки'!$H$107&lt;=(('ИД Свод'!E22/'ИД Свод'!E9)*100)&lt;='Методика оценки'!$J$107,'Методика оценки'!$E$107,IF((('ИД Свод'!E22/'ИД Свод'!E9))*100&gt;='Методика оценки'!$H$108,'Методика оценки'!$E$108,'Методика оценки'!$E$107))))*$D$23)</f>
        <v>3</v>
      </c>
      <c r="G23" s="179">
        <f>IF('ИД Свод'!F9=0,0,(IF((('ИД Свод'!F22/'ИД Свод'!F9)*100)&lt;='Методика оценки'!$J$106,'Методика оценки'!$E$106,IF('Методика оценки'!$H$107&lt;=(('ИД Свод'!F22/'ИД Свод'!F9)*100)&lt;='Методика оценки'!$J$107,'Методика оценки'!$E$107,IF((('ИД Свод'!F22/'ИД Свод'!F9))*100&gt;='Методика оценки'!$H$108,'Методика оценки'!$E$108,'Методика оценки'!$E$107))))*$D$23)</f>
        <v>3</v>
      </c>
      <c r="H23" s="179">
        <f>IF('ИД Свод'!G9=0,0,(IF((('ИД Свод'!G22/'ИД Свод'!G9)*100)&lt;='Методика оценки'!$J$106,'Методика оценки'!$E$106,IF('Методика оценки'!$H$107&lt;=(('ИД Свод'!G22/'ИД Свод'!G9)*100)&lt;='Методика оценки'!$J$107,'Методика оценки'!$E$107,IF((('ИД Свод'!G22/'ИД Свод'!G9))*100&gt;='Методика оценки'!$H$108,'Методика оценки'!$E$108,'Методика оценки'!$E$107))))*$D$23)</f>
        <v>3</v>
      </c>
      <c r="I23" s="179">
        <f>IF('ИД Свод'!H9=0,0,(IF((('ИД Свод'!H22/'ИД Свод'!H9)*100)&lt;='Методика оценки'!$J$106,'Методика оценки'!$E$106,IF('Методика оценки'!$H$107&lt;=(('ИД Свод'!H22/'ИД Свод'!H9)*100)&lt;='Методика оценки'!$J$107,'Методика оценки'!$E$107,IF((('ИД Свод'!H22/'ИД Свод'!H9))*100&gt;='Методика оценки'!$H$108,'Методика оценки'!$E$108,'Методика оценки'!$E$107))))*$D$23)</f>
        <v>1.5</v>
      </c>
      <c r="J23" s="179">
        <f>IF('ИД Свод'!I9=0,0,(IF((('ИД Свод'!I22/'ИД Свод'!I9)*100)&lt;='Методика оценки'!$J$106,'Методика оценки'!$E$106,IF('Методика оценки'!$H$107&lt;=(('ИД Свод'!I22/'ИД Свод'!I9)*100)&lt;='Методика оценки'!$J$107,'Методика оценки'!$E$107,IF((('ИД Свод'!I22/'ИД Свод'!I9))*100&gt;='Методика оценки'!$H$108,'Методика оценки'!$E$108,'Методика оценки'!$E$107))))*$D$23)</f>
        <v>3</v>
      </c>
      <c r="K23" s="179">
        <f>IF('ИД Свод'!J9=0,0,(IF((('ИД Свод'!J22/'ИД Свод'!J9)*100)&lt;='Методика оценки'!$J$106,'Методика оценки'!$E$106,IF('Методика оценки'!$H$107&lt;=(('ИД Свод'!J22/'ИД Свод'!J9)*100)&lt;='Методика оценки'!$J$107,'Методика оценки'!$E$107,IF((('ИД Свод'!J22/'ИД Свод'!J9))*100&gt;='Методика оценки'!$H$108,'Методика оценки'!$E$108,'Методика оценки'!$E$107))))*$D$23)</f>
        <v>3</v>
      </c>
      <c r="L23" s="179">
        <f>IF('ИД Свод'!K9=0,0,(IF((('ИД Свод'!K22/'ИД Свод'!K9)*100)&lt;='Методика оценки'!$J$106,'Методика оценки'!$E$106,IF('Методика оценки'!$H$107&lt;=(('ИД Свод'!K22/'ИД Свод'!K9)*100)&lt;='Методика оценки'!$J$107,'Методика оценки'!$E$107,IF((('ИД Свод'!K22/'ИД Свод'!K9))*100&gt;='Методика оценки'!$H$108,'Методика оценки'!$E$108,'Методика оценки'!$E$107))))*$D$23)</f>
        <v>3</v>
      </c>
    </row>
    <row r="24" spans="1:12" ht="30">
      <c r="A24" s="65"/>
      <c r="B24" s="111" t="str">
        <f>'Методика оценки'!A109</f>
        <v>К2.5.</v>
      </c>
      <c r="C24" s="86" t="str">
        <f>'Методика оценки'!C109</f>
        <v>Ведение индивидуальных карт психофизического здоровья детей психологом и медицинскими работниками</v>
      </c>
      <c r="D24" s="165">
        <f>'Методика оценки'!D109*'Методика оценки'!D82</f>
        <v>0.03</v>
      </c>
      <c r="E24" s="179">
        <f>(IF('ИД Свод'!D23='Методика оценки'!$H$110,'Методика оценки'!$E$110,IF('ИД Свод'!D23='Методика оценки'!$H$111,'Методика оценки'!$E$111,'Методика оценки'!$E$110)))*$D$24</f>
        <v>3</v>
      </c>
      <c r="F24" s="179">
        <f>(IF('ИД Свод'!E23='Методика оценки'!$H$110,'Методика оценки'!$E$110,IF('ИД Свод'!E23='Методика оценки'!$H$111,'Методика оценки'!$E$111,'Методика оценки'!$E$110)))*$D$24</f>
        <v>3</v>
      </c>
      <c r="G24" s="179">
        <f>(IF('ИД Свод'!F23='Методика оценки'!$H$110,'Методика оценки'!$E$110,IF('ИД Свод'!F23='Методика оценки'!$H$111,'Методика оценки'!$E$111,'Методика оценки'!$E$110)))*$D$24</f>
        <v>3</v>
      </c>
      <c r="H24" s="179">
        <f>(IF('ИД Свод'!G23='Методика оценки'!$H$110,'Методика оценки'!$E$110,IF('ИД Свод'!G23='Методика оценки'!$H$111,'Методика оценки'!$E$111,'Методика оценки'!$E$110)))*$D$24</f>
        <v>3</v>
      </c>
      <c r="I24" s="179">
        <f>(IF('ИД Свод'!H23='Методика оценки'!$H$110,'Методика оценки'!$E$110,IF('ИД Свод'!H23='Методика оценки'!$H$111,'Методика оценки'!$E$111,'Методика оценки'!$E$110)))*$D$24</f>
        <v>3</v>
      </c>
      <c r="J24" s="179">
        <f>(IF('ИД Свод'!I23='Методика оценки'!$H$110,'Методика оценки'!$E$110,IF('ИД Свод'!I23='Методика оценки'!$H$111,'Методика оценки'!$E$111,'Методика оценки'!$E$110)))*$D$24</f>
        <v>3</v>
      </c>
      <c r="K24" s="179">
        <f>(IF('ИД Свод'!J23='Методика оценки'!$H$110,'Методика оценки'!$E$110,IF('ИД Свод'!J23='Методика оценки'!$H$111,'Методика оценки'!$E$111,'Методика оценки'!$E$110)))*$D$24</f>
        <v>0</v>
      </c>
      <c r="L24" s="179">
        <f>(IF('ИД Свод'!K23='Методика оценки'!$H$110,'Методика оценки'!$E$110,IF('ИД Свод'!K23='Методика оценки'!$H$111,'Методика оценки'!$E$111,'Методика оценки'!$E$110)))*$D$24</f>
        <v>3</v>
      </c>
    </row>
    <row r="25" spans="1:12" ht="45">
      <c r="A25" s="64"/>
      <c r="B25" s="106" t="str">
        <f>'Методика оценки'!A112</f>
        <v>К3</v>
      </c>
      <c r="C25" s="106" t="str">
        <f>'Методика оценки'!B112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5" s="164">
        <v>1</v>
      </c>
      <c r="E25" s="178">
        <f t="shared" ref="E25:L25" si="3">SUM(E26:E41)*$D$25</f>
        <v>7.96</v>
      </c>
      <c r="F25" s="178">
        <f t="shared" si="3"/>
        <v>6.48</v>
      </c>
      <c r="G25" s="178">
        <f t="shared" si="3"/>
        <v>8.8000000000000007</v>
      </c>
      <c r="H25" s="178">
        <f t="shared" si="3"/>
        <v>12.28</v>
      </c>
      <c r="I25" s="178">
        <f t="shared" si="3"/>
        <v>9</v>
      </c>
      <c r="J25" s="178">
        <f t="shared" si="3"/>
        <v>6.6</v>
      </c>
      <c r="K25" s="178">
        <f t="shared" si="3"/>
        <v>9.7999999999999989</v>
      </c>
      <c r="L25" s="178">
        <f t="shared" si="3"/>
        <v>8.1999999999999993</v>
      </c>
    </row>
    <row r="26" spans="1:12" ht="45">
      <c r="A26" s="65"/>
      <c r="B26" s="86" t="str">
        <f>'Методика оценки'!A113</f>
        <v>К3.1.</v>
      </c>
      <c r="C26" s="86" t="str">
        <f>'Методика оценки'!C113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6" s="165">
        <f>'Методика оценки'!D113*'Методика оценки'!D112</f>
        <v>4.0000000000000001E-3</v>
      </c>
      <c r="E26" s="179">
        <f>IF('ИД Свод'!D24=0,0,IF((('ИД Свод'!D25/'ИД Свод'!D24)*100)&lt;= 'Методика оценки'!$J$115, 'Методика оценки'!$E$115,IF(AND((('ИД Свод'!D25/'ИД Свод'!D24)*100)&gt;= 'Методика оценки'!$H$116,(('ИД Свод'!D25/'ИД Свод'!D24)*100)&lt;= 'Методика оценки'!$J$116), 'Методика оценки'!$E$116,IF(AND((('ИД Свод'!D25/'ИД Свод'!D24)*100)&gt;= 'Методика оценки'!$H$117, (('ИД Свод'!D25/'ИД Свод'!D24)*100)&lt;= 'Методика оценки'!$J$117), 'Методика оценки'!$E$117,IF(AND((('ИД Свод'!D25/'ИД Свод'!D24)*100)&gt;= 'Методика оценки'!$H$118, (('ИД Свод'!D25/'ИД Свод'!D24)*100)&lt;= 'Методика оценки'!$J$118), 'Методика оценки'!$E$118,IF((('ИД Свод'!D25/'ИД Свод'!D24)*100)&gt;= 'Методика оценки'!$H$119, 'Методика оценки'!$E$119,"ошибка")))))*$D$26)</f>
        <v>0.2</v>
      </c>
      <c r="F26" s="179">
        <f>IF('ИД Свод'!E24=0,0,IF((('ИД Свод'!E25/'ИД Свод'!E24)*100)&lt;= 'Методика оценки'!$J$115, 'Методика оценки'!$E$115,IF(AND((('ИД Свод'!E25/'ИД Свод'!E24)*100)&gt;= 'Методика оценки'!$H$116,(('ИД Свод'!E25/'ИД Свод'!E24)*100)&lt;= 'Методика оценки'!$J$116), 'Методика оценки'!$E$116,IF(AND((('ИД Свод'!E25/'ИД Свод'!E24)*100)&gt;= 'Методика оценки'!$H$117, (('ИД Свод'!E25/'ИД Свод'!E24)*100)&lt;= 'Методика оценки'!$J$117), 'Методика оценки'!$E$117,IF(AND((('ИД Свод'!E25/'ИД Свод'!E24)*100)&gt;= 'Методика оценки'!$H$118, (('ИД Свод'!E25/'ИД Свод'!E24)*100)&lt;= 'Методика оценки'!$J$118), 'Методика оценки'!$E$118,IF((('ИД Свод'!E25/'ИД Свод'!E24)*100)&gt;= 'Методика оценки'!$H$119, 'Методика оценки'!$E$119,"ошибка")))))*$D$26)</f>
        <v>0</v>
      </c>
      <c r="G26" s="179">
        <f>IF('ИД Свод'!F24=0,0,IF((('ИД Свод'!F25/'ИД Свод'!F24)*100)&lt;= 'Методика оценки'!$J$115, 'Методика оценки'!$E$115,IF(AND((('ИД Свод'!F25/'ИД Свод'!F24)*100)&gt;= 'Методика оценки'!$H$116,(('ИД Свод'!F25/'ИД Свод'!F24)*100)&lt;= 'Методика оценки'!$J$116), 'Методика оценки'!$E$116,IF(AND((('ИД Свод'!F25/'ИД Свод'!F24)*100)&gt;= 'Методика оценки'!$H$117, (('ИД Свод'!F25/'ИД Свод'!F24)*100)&lt;= 'Методика оценки'!$J$117), 'Методика оценки'!$E$117,IF(AND((('ИД Свод'!F25/'ИД Свод'!F24)*100)&gt;= 'Методика оценки'!$H$118, (('ИД Свод'!F25/'ИД Свод'!F24)*100)&lt;= 'Методика оценки'!$J$118), 'Методика оценки'!$E$118,IF((('ИД Свод'!F25/'ИД Свод'!F24)*100)&gt;= 'Методика оценки'!$H$119, 'Методика оценки'!$E$119,"ошибка")))))*$D$26)</f>
        <v>0</v>
      </c>
      <c r="H26" s="179">
        <f>IF('ИД Свод'!G24=0,0,IF((('ИД Свод'!G25/'ИД Свод'!G24)*100)&lt;= 'Методика оценки'!$J$115, 'Методика оценки'!$E$115,IF(AND((('ИД Свод'!G25/'ИД Свод'!G24)*100)&gt;= 'Методика оценки'!$H$116,(('ИД Свод'!G25/'ИД Свод'!G24)*100)&lt;= 'Методика оценки'!$J$116), 'Методика оценки'!$E$116,IF(AND((('ИД Свод'!G25/'ИД Свод'!G24)*100)&gt;= 'Методика оценки'!$H$117, (('ИД Свод'!G25/'ИД Свод'!G24)*100)&lt;= 'Методика оценки'!$J$117), 'Методика оценки'!$E$117,IF(AND((('ИД Свод'!G25/'ИД Свод'!G24)*100)&gt;= 'Методика оценки'!$H$118, (('ИД Свод'!G25/'ИД Свод'!G24)*100)&lt;= 'Методика оценки'!$J$118), 'Методика оценки'!$E$118,IF((('ИД Свод'!G25/'ИД Свод'!G24)*100)&gt;= 'Методика оценки'!$H$119, 'Методика оценки'!$E$119,"ошибка")))))*$D$26)</f>
        <v>0</v>
      </c>
      <c r="I26" s="179">
        <f>IF('ИД Свод'!H24=0,0,IF((('ИД Свод'!H25/'ИД Свод'!H24)*100)&lt;= 'Методика оценки'!$J$115, 'Методика оценки'!$E$115,IF(AND((('ИД Свод'!H25/'ИД Свод'!H24)*100)&gt;= 'Методика оценки'!$H$116,(('ИД Свод'!H25/'ИД Свод'!H24)*100)&lt;= 'Методика оценки'!$J$116), 'Методика оценки'!$E$116,IF(AND((('ИД Свод'!H25/'ИД Свод'!H24)*100)&gt;= 'Методика оценки'!$H$117, (('ИД Свод'!H25/'ИД Свод'!H24)*100)&lt;= 'Методика оценки'!$J$117), 'Методика оценки'!$E$117,IF(AND((('ИД Свод'!H25/'ИД Свод'!H24)*100)&gt;= 'Методика оценки'!$H$118, (('ИД Свод'!H25/'ИД Свод'!H24)*100)&lt;= 'Методика оценки'!$J$118), 'Методика оценки'!$E$118,IF((('ИД Свод'!H25/'ИД Свод'!H24)*100)&gt;= 'Методика оценки'!$H$119, 'Методика оценки'!$E$119,"ошибка")))))*$D$26)</f>
        <v>0.2</v>
      </c>
      <c r="J26" s="179">
        <f>IF('ИД Свод'!I24=0,0,IF((('ИД Свод'!I25/'ИД Свод'!I24)*100)&lt;= 'Методика оценки'!$J$115, 'Методика оценки'!$E$115,IF(AND((('ИД Свод'!I25/'ИД Свод'!I24)*100)&gt;= 'Методика оценки'!$H$116,(('ИД Свод'!I25/'ИД Свод'!I24)*100)&lt;= 'Методика оценки'!$J$116), 'Методика оценки'!$E$116,IF(AND((('ИД Свод'!I25/'ИД Свод'!I24)*100)&gt;= 'Методика оценки'!$H$117, (('ИД Свод'!I25/'ИД Свод'!I24)*100)&lt;= 'Методика оценки'!$J$117), 'Методика оценки'!$E$117,IF(AND((('ИД Свод'!I25/'ИД Свод'!I24)*100)&gt;= 'Методика оценки'!$H$118, (('ИД Свод'!I25/'ИД Свод'!I24)*100)&lt;= 'Методика оценки'!$J$118), 'Методика оценки'!$E$118,IF((('ИД Свод'!I25/'ИД Свод'!I24)*100)&gt;= 'Методика оценки'!$H$119, 'Методика оценки'!$E$119,"ошибка")))))*$D$26)</f>
        <v>0</v>
      </c>
      <c r="K26" s="179">
        <f>IF('ИД Свод'!J24=0,0,IF((('ИД Свод'!J25/'ИД Свод'!J24)*100)&lt;= 'Методика оценки'!$J$115, 'Методика оценки'!$E$115,IF(AND((('ИД Свод'!J25/'ИД Свод'!J24)*100)&gt;= 'Методика оценки'!$H$116,(('ИД Свод'!J25/'ИД Свод'!J24)*100)&lt;= 'Методика оценки'!$J$116), 'Методика оценки'!$E$116,IF(AND((('ИД Свод'!J25/'ИД Свод'!J24)*100)&gt;= 'Методика оценки'!$H$117, (('ИД Свод'!J25/'ИД Свод'!J24)*100)&lt;= 'Методика оценки'!$J$117), 'Методика оценки'!$E$117,IF(AND((('ИД Свод'!J25/'ИД Свод'!J24)*100)&gt;= 'Методика оценки'!$H$118, (('ИД Свод'!J25/'ИД Свод'!J24)*100)&lt;= 'Методика оценки'!$J$118), 'Методика оценки'!$E$118,IF((('ИД Свод'!J25/'ИД Свод'!J24)*100)&gt;= 'Методика оценки'!$H$119, 'Методика оценки'!$E$119,"ошибка")))))*$D$26)</f>
        <v>0.2</v>
      </c>
      <c r="L26" s="179">
        <f>IF('ИД Свод'!K24=0,0,IF((('ИД Свод'!K25/'ИД Свод'!K24)*100)&lt;= 'Методика оценки'!$J$115, 'Методика оценки'!$E$115,IF(AND((('ИД Свод'!K25/'ИД Свод'!K24)*100)&gt;= 'Методика оценки'!$H$116,(('ИД Свод'!K25/'ИД Свод'!K24)*100)&lt;= 'Методика оценки'!$J$116), 'Методика оценки'!$E$116,IF(AND((('ИД Свод'!K25/'ИД Свод'!K24)*100)&gt;= 'Методика оценки'!$H$117, (('ИД Свод'!K25/'ИД Свод'!K24)*100)&lt;= 'Методика оценки'!$J$117), 'Методика оценки'!$E$117,IF(AND((('ИД Свод'!K25/'ИД Свод'!K24)*100)&gt;= 'Методика оценки'!$H$118, (('ИД Свод'!K25/'ИД Свод'!K24)*100)&lt;= 'Методика оценки'!$J$118), 'Методика оценки'!$E$118,IF((('ИД Свод'!K25/'ИД Свод'!K24)*100)&gt;= 'Методика оценки'!$H$119, 'Методика оценки'!$E$119,"ошибка")))))*$D$26)</f>
        <v>0</v>
      </c>
    </row>
    <row r="27" spans="1:12" ht="45">
      <c r="A27" s="65"/>
      <c r="B27" s="86" t="str">
        <f>'Методика оценки'!A120</f>
        <v>К3.2.</v>
      </c>
      <c r="C27" s="86" t="str">
        <f>'Методика оценки'!C120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7" s="165">
        <f>'Методика оценки'!D120*'Методика оценки'!D112</f>
        <v>1.6E-2</v>
      </c>
      <c r="E27" s="118">
        <f>IF('ИД Свод'!D27=0,0,(IF(('ИД Свод'!D26/'ИД Свод'!D27)*100&lt;='Методика оценки'!$J$122,'Методика оценки'!$E$122,IF('Методика оценки'!$H$123&lt;=('ИД Свод'!D26/'ИД Свод'!D27)*100&lt;='Методика оценки'!$J$123,'Методика оценки'!$E$123,IF(('ИД Свод'!D26/'ИД Свод'!D27)*100&gt;='Методика оценки'!$H$124,'Методика оценки'!$E$124,'Методика оценки'!$E$123))))*$D$27)</f>
        <v>0</v>
      </c>
      <c r="F27" s="118">
        <f>IF('ИД Свод'!E27=0,0,(IF(('ИД Свод'!E26/'ИД Свод'!E27)*100&lt;='Методика оценки'!$J$122,'Методика оценки'!$E$122,IF('Методика оценки'!$H$123&lt;=('ИД Свод'!E26/'ИД Свод'!E27)*100&lt;='Методика оценки'!$J$123,'Методика оценки'!$E$123,IF(('ИД Свод'!E26/'ИД Свод'!E27)*100&gt;='Методика оценки'!$H$124,'Методика оценки'!$E$124,'Методика оценки'!$E$123))))*$D$27)</f>
        <v>0</v>
      </c>
      <c r="G27" s="118">
        <f>IF('ИД Свод'!F27=0,0,(IF(('ИД Свод'!F26/'ИД Свод'!F27)*100&lt;='Методика оценки'!$J$122,'Методика оценки'!$E$122,IF('Методика оценки'!$H$123&lt;=('ИД Свод'!F26/'ИД Свод'!F27)*100&lt;='Методика оценки'!$J$123,'Методика оценки'!$E$123,IF(('ИД Свод'!F26/'ИД Свод'!F27)*100&gt;='Методика оценки'!$H$124,'Методика оценки'!$E$124,'Методика оценки'!$E$123))))*$D$27)</f>
        <v>0.8</v>
      </c>
      <c r="H27" s="118">
        <f>IF('ИД Свод'!G27=0,0,(IF(('ИД Свод'!G26/'ИД Свод'!G27)*100&lt;='Методика оценки'!$J$122,'Методика оценки'!$E$122,IF('Методика оценки'!$H$123&lt;=('ИД Свод'!G26/'ИД Свод'!G27)*100&lt;='Методика оценки'!$J$123,'Методика оценки'!$E$123,IF(('ИД Свод'!G26/'ИД Свод'!G27)*100&gt;='Методика оценки'!$H$124,'Методика оценки'!$E$124,'Методика оценки'!$E$123))))*$D$27)</f>
        <v>1.6</v>
      </c>
      <c r="I27" s="118">
        <f>IF('ИД Свод'!H27=0,0,(IF(('ИД Свод'!H26/'ИД Свод'!H27)*100&lt;='Методика оценки'!$J$122,'Методика оценки'!$E$122,IF('Методика оценки'!$H$123&lt;=('ИД Свод'!H26/'ИД Свод'!H27)*100&lt;='Методика оценки'!$J$123,'Методика оценки'!$E$123,IF(('ИД Свод'!H26/'ИД Свод'!H27)*100&gt;='Методика оценки'!$H$124,'Методика оценки'!$E$124,'Методика оценки'!$E$123))))*$D$27)</f>
        <v>0</v>
      </c>
      <c r="J27" s="118">
        <f>IF('ИД Свод'!I27=0,0,(IF(('ИД Свод'!I26/'ИД Свод'!I27)*100&lt;='Методика оценки'!$J$122,'Методика оценки'!$E$122,IF('Методика оценки'!$H$123&lt;=('ИД Свод'!I26/'ИД Свод'!I27)*100&lt;='Методика оценки'!$J$123,'Методика оценки'!$E$123,IF(('ИД Свод'!I26/'ИД Свод'!I27)*100&gt;='Методика оценки'!$H$124,'Методика оценки'!$E$124,'Методика оценки'!$E$123))))*$D$27)</f>
        <v>0.8</v>
      </c>
      <c r="K27" s="118">
        <f>IF('ИД Свод'!J27=0,0,(IF(('ИД Свод'!J26/'ИД Свод'!J27)*100&lt;='Методика оценки'!$J$122,'Методика оценки'!$E$122,IF('Методика оценки'!$H$123&lt;=('ИД Свод'!J26/'ИД Свод'!J27)*100&lt;='Методика оценки'!$J$123,'Методика оценки'!$E$123,IF(('ИД Свод'!J26/'ИД Свод'!J27)*100&gt;='Методика оценки'!$H$124,'Методика оценки'!$E$124,'Методика оценки'!$E$123))))*$D$27)</f>
        <v>1.6</v>
      </c>
      <c r="L27" s="118">
        <f>IF('ИД Свод'!K27=0,0,(IF(('ИД Свод'!K26/'ИД Свод'!K27)*100&lt;='Методика оценки'!$J$122,'Методика оценки'!$E$122,IF('Методика оценки'!$H$123&lt;=('ИД Свод'!K26/'ИД Свод'!K27)*100&lt;='Методика оценки'!$J$123,'Методика оценки'!$E$123,IF(('ИД Свод'!K26/'ИД Свод'!K27)*100&gt;='Методика оценки'!$H$124,'Методика оценки'!$E$124,'Методика оценки'!$E$123))))*$D$27)</f>
        <v>0.8</v>
      </c>
    </row>
    <row r="28" spans="1:12" ht="45">
      <c r="A28" s="65"/>
      <c r="B28" s="86" t="str">
        <f>'Методика оценки'!A125</f>
        <v>К3.3.</v>
      </c>
      <c r="C28" s="86" t="str">
        <f>'Методика оценки'!C125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8" s="165">
        <f>'Методика оценки'!D125*'Методика оценки'!D112</f>
        <v>8.0000000000000002E-3</v>
      </c>
      <c r="E28" s="118">
        <f>(IF('ИД Свод'!D28='Методика оценки'!$J$127,'Методика оценки'!$E$127,IF('Методика оценки'!$H$128&lt;='ИД Свод'!D28&lt;='Методика оценки'!$J$128,'Методика оценки'!$E$128,IF('ИД Свод'!D28&gt;='Методика оценки'!$H$129,'Методика оценки'!$E$129,'Методика оценки'!$E$128))))*$D$28</f>
        <v>0</v>
      </c>
      <c r="F28" s="118">
        <f>(IF('ИД Свод'!E28='Методика оценки'!$J$127,'Методика оценки'!$E$127,IF('Методика оценки'!$H$128&lt;='ИД Свод'!E28&lt;='Методика оценки'!$J$128,'Методика оценки'!$E$128,IF('ИД Свод'!E28&gt;='Методика оценки'!$H$129,'Методика оценки'!$E$129,'Методика оценки'!$E$128))))*$D$28</f>
        <v>0.4</v>
      </c>
      <c r="G28" s="118">
        <f>(IF('ИД Свод'!F28='Методика оценки'!$J$127,'Методика оценки'!$E$127,IF('Методика оценки'!$H$128&lt;='ИД Свод'!F28&lt;='Методика оценки'!$J$128,'Методика оценки'!$E$128,IF('ИД Свод'!F28&gt;='Методика оценки'!$H$129,'Методика оценки'!$E$129,'Методика оценки'!$E$128))))*$D$28</f>
        <v>0</v>
      </c>
      <c r="H28" s="118">
        <f>(IF('ИД Свод'!G28='Методика оценки'!$J$127,'Методика оценки'!$E$127,IF('Методика оценки'!$H$128&lt;='ИД Свод'!G28&lt;='Методика оценки'!$J$128,'Методика оценки'!$E$128,IF('ИД Свод'!G28&gt;='Методика оценки'!$H$129,'Методика оценки'!$E$129,'Методика оценки'!$E$128))))*$D$28</f>
        <v>0.8</v>
      </c>
      <c r="I28" s="118">
        <f>(IF('ИД Свод'!H28='Методика оценки'!$J$127,'Методика оценки'!$E$127,IF('Методика оценки'!$H$128&lt;='ИД Свод'!H28&lt;='Методика оценки'!$J$128,'Методика оценки'!$E$128,IF('ИД Свод'!H28&gt;='Методика оценки'!$H$129,'Методика оценки'!$E$129,'Методика оценки'!$E$128))))*$D$28</f>
        <v>0.4</v>
      </c>
      <c r="J28" s="118">
        <f>(IF('ИД Свод'!I28='Методика оценки'!$J$127,'Методика оценки'!$E$127,IF('Методика оценки'!$H$128&lt;='ИД Свод'!I28&lt;='Методика оценки'!$J$128,'Методика оценки'!$E$128,IF('ИД Свод'!I28&gt;='Методика оценки'!$H$129,'Методика оценки'!$E$129,'Методика оценки'!$E$128))))*$D$28</f>
        <v>0</v>
      </c>
      <c r="K28" s="118">
        <f>(IF('ИД Свод'!J28='Методика оценки'!$J$127,'Методика оценки'!$E$127,IF('Методика оценки'!$H$128&lt;='ИД Свод'!J28&lt;='Методика оценки'!$J$128,'Методика оценки'!$E$128,IF('ИД Свод'!J28&gt;='Методика оценки'!$H$129,'Методика оценки'!$E$129,'Методика оценки'!$E$128))))*$D$28</f>
        <v>0.4</v>
      </c>
      <c r="L28" s="118">
        <f>(IF('ИД Свод'!K28='Методика оценки'!$J$127,'Методика оценки'!$E$127,IF('Методика оценки'!$H$128&lt;='ИД Свод'!K28&lt;='Методика оценки'!$J$128,'Методика оценки'!$E$128,IF('ИД Свод'!K28&gt;='Методика оценки'!$H$129,'Методика оценки'!$E$129,'Методика оценки'!$E$128))))*$D$28</f>
        <v>0.8</v>
      </c>
    </row>
    <row r="29" spans="1:12" ht="60">
      <c r="A29" s="65"/>
      <c r="B29" s="86" t="str">
        <f>'Методика оценки'!A130</f>
        <v>К3.4.</v>
      </c>
      <c r="C29" s="86" t="str">
        <f>'Методика оценки'!C130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29" s="165">
        <f>'Методика оценки'!D130*'Методика оценки'!D112</f>
        <v>2.0000000000000004E-2</v>
      </c>
      <c r="E29" s="179">
        <f>IF('ИД Свод'!D27=0,0,(IF(('ИД Свод'!D29/'ИД Свод'!D27)*100&lt;='Методика оценки'!$J$132,'Методика оценки'!$E$132,IF('Методика оценки'!$H$133&lt;=('ИД Свод'!D29/'ИД Свод'!D27)*100&lt;='Методика оценки'!$J$133,'Методика оценки'!$E$133,IF(('ИД Свод'!D29/'ИД Свод'!D27)*100&gt;='Методика оценки'!$H$134,'Методика оценки'!$E$134,'Методика оценки'!$E$133))))*$D$29)</f>
        <v>0</v>
      </c>
      <c r="F29" s="179">
        <f>IF('ИД Свод'!E27=0,0,(IF(('ИД Свод'!E29/'ИД Свод'!E27)*100&lt;='Методика оценки'!$J$132,'Методика оценки'!$E$132,IF('Методика оценки'!$H$133&lt;=('ИД Свод'!E29/'ИД Свод'!E27)*100&lt;='Методика оценки'!$J$133,'Методика оценки'!$E$133,IF(('ИД Свод'!E29/'ИД Свод'!E27)*100&gt;='Методика оценки'!$H$134,'Методика оценки'!$E$134,'Методика оценки'!$E$133))))*$D$29)</f>
        <v>0</v>
      </c>
      <c r="G29" s="179">
        <f>IF('ИД Свод'!F27=0,0,(IF(('ИД Свод'!F29/'ИД Свод'!F27)*100&lt;='Методика оценки'!$J$132,'Методика оценки'!$E$132,IF('Методика оценки'!$H$133&lt;=('ИД Свод'!F29/'ИД Свод'!F27)*100&lt;='Методика оценки'!$J$133,'Методика оценки'!$E$133,IF(('ИД Свод'!F29/'ИД Свод'!F27)*100&gt;='Методика оценки'!$H$134,'Методика оценки'!$E$134,'Методика оценки'!$E$133))))*$D$29)</f>
        <v>0</v>
      </c>
      <c r="H29" s="179">
        <f>IF('ИД Свод'!G27=0,0,(IF(('ИД Свод'!G29/'ИД Свод'!G27)*100&lt;='Методика оценки'!$J$132,'Методика оценки'!$E$132,IF('Методика оценки'!$H$133&lt;=('ИД Свод'!G29/'ИД Свод'!G27)*100&lt;='Методика оценки'!$J$133,'Методика оценки'!$E$133,IF(('ИД Свод'!G29/'ИД Свод'!G27)*100&gt;='Методика оценки'!$H$134,'Методика оценки'!$E$134,'Методика оценки'!$E$133))))*$D$29)</f>
        <v>0</v>
      </c>
      <c r="I29" s="179">
        <f>IF('ИД Свод'!H27=0,0,(IF(('ИД Свод'!H29/'ИД Свод'!H27)*100&lt;='Методика оценки'!$J$132,'Методика оценки'!$E$132,IF('Методика оценки'!$H$133&lt;=('ИД Свод'!H29/'ИД Свод'!H27)*100&lt;='Методика оценки'!$J$133,'Методика оценки'!$E$133,IF(('ИД Свод'!H29/'ИД Свод'!H27)*100&gt;='Методика оценки'!$H$134,'Методика оценки'!$E$134,'Методика оценки'!$E$133))))*$D$29)</f>
        <v>0</v>
      </c>
      <c r="J29" s="179">
        <f>IF('ИД Свод'!I27=0,0,(IF(('ИД Свод'!I29/'ИД Свод'!I27)*100&lt;='Методика оценки'!$J$132,'Методика оценки'!$E$132,IF('Методика оценки'!$H$133&lt;=('ИД Свод'!I29/'ИД Свод'!I27)*100&lt;='Методика оценки'!$J$133,'Методика оценки'!$E$133,IF(('ИД Свод'!I29/'ИД Свод'!I27)*100&gt;='Методика оценки'!$H$134,'Методика оценки'!$E$134,'Методика оценки'!$E$133))))*$D$29)</f>
        <v>0</v>
      </c>
      <c r="K29" s="179">
        <f>IF('ИД Свод'!J27=0,0,(IF(('ИД Свод'!J29/'ИД Свод'!J27)*100&lt;='Методика оценки'!$J$132,'Методика оценки'!$E$132,IF('Методика оценки'!$H$133&lt;=('ИД Свод'!J29/'ИД Свод'!J27)*100&lt;='Методика оценки'!$J$133,'Методика оценки'!$E$133,IF(('ИД Свод'!J29/'ИД Свод'!J27)*100&gt;='Методика оценки'!$H$134,'Методика оценки'!$E$134,'Методика оценки'!$E$133))))*$D$29)</f>
        <v>0</v>
      </c>
      <c r="L29" s="179">
        <f>IF('ИД Свод'!K27=0,0,(IF(('ИД Свод'!K29/'ИД Свод'!K27)*100&lt;='Методика оценки'!$J$132,'Методика оценки'!$E$132,IF('Методика оценки'!$H$133&lt;=('ИД Свод'!K29/'ИД Свод'!K27)*100&lt;='Методика оценки'!$J$133,'Методика оценки'!$E$133,IF(('ИД Свод'!K29/'ИД Свод'!K27)*100&gt;='Методика оценки'!$H$134,'Методика оценки'!$E$134,'Методика оценки'!$E$133))))*$D$29)</f>
        <v>1.0000000000000002</v>
      </c>
    </row>
    <row r="30" spans="1:12" ht="45">
      <c r="A30" s="65"/>
      <c r="B30" s="86" t="str">
        <f>'Методика оценки'!A135</f>
        <v>К3.5.</v>
      </c>
      <c r="C30" s="86" t="str">
        <f>'Методика оценки'!C135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0" s="165">
        <f>'Методика оценки'!D135*'Методика оценки'!D112</f>
        <v>1.6E-2</v>
      </c>
      <c r="E30" s="118">
        <f>IF('ИД Свод'!D27=0,0,(IF(('ИД Свод'!D30/'ИД Свод'!D27)*100&lt;='Методика оценки'!$J$137,'Методика оценки'!$E$137,IF('Методика оценки'!$H$138&lt;=('ИД Свод'!D30/'ИД Свод'!D27)*100&lt;='Методика оценки'!$J$138,'Методика оценки'!$E$138,IF(('ИД Свод'!D30/'ИД Свод'!D27)*100&gt;='Методика оценки'!$H$139,'Методика оценки'!$E$139,'Методика оценки'!$E$138))))*$D$30)</f>
        <v>0</v>
      </c>
      <c r="F30" s="118">
        <f>IF('ИД Свод'!E27=0,0,(IF(('ИД Свод'!E30/'ИД Свод'!E27)*100&lt;='Методика оценки'!$J$137,'Методика оценки'!$E$137,IF('Методика оценки'!$H$138&lt;=('ИД Свод'!E30/'ИД Свод'!E27)*100&lt;='Методика оценки'!$J$138,'Методика оценки'!$E$138,IF(('ИД Свод'!E30/'ИД Свод'!E27)*100&gt;='Методика оценки'!$H$139,'Методика оценки'!$E$139,'Методика оценки'!$E$138))))*$D$30)</f>
        <v>0.8</v>
      </c>
      <c r="G30" s="118">
        <f>IF('ИД Свод'!F27=0,0,(IF(('ИД Свод'!F30/'ИД Свод'!F27)*100&lt;='Методика оценки'!$J$137,'Методика оценки'!$E$137,IF('Методика оценки'!$H$138&lt;=('ИД Свод'!F30/'ИД Свод'!F27)*100&lt;='Методика оценки'!$J$138,'Методика оценки'!$E$138,IF(('ИД Свод'!F30/'ИД Свод'!F27)*100&gt;='Методика оценки'!$H$139,'Методика оценки'!$E$139,'Методика оценки'!$E$138))))*$D$30)</f>
        <v>0</v>
      </c>
      <c r="H30" s="118">
        <f>IF('ИД Свод'!G27=0,0,(IF(('ИД Свод'!G30/'ИД Свод'!G27)*100&lt;='Методика оценки'!$J$137,'Методика оценки'!$E$137,IF('Методика оценки'!$H$138&lt;=('ИД Свод'!G30/'ИД Свод'!G27)*100&lt;='Методика оценки'!$J$138,'Методика оценки'!$E$138,IF(('ИД Свод'!G30/'ИД Свод'!G27)*100&gt;='Методика оценки'!$H$139,'Методика оценки'!$E$139,'Методика оценки'!$E$138))))*$D$30)</f>
        <v>0.8</v>
      </c>
      <c r="I30" s="118">
        <f>IF('ИД Свод'!H27=0,0,(IF(('ИД Свод'!H30/'ИД Свод'!H27)*100&lt;='Методика оценки'!$J$137,'Методика оценки'!$E$137,IF('Методика оценки'!$H$138&lt;=('ИД Свод'!H30/'ИД Свод'!H27)*100&lt;='Методика оценки'!$J$138,'Методика оценки'!$E$138,IF(('ИД Свод'!H30/'ИД Свод'!H27)*100&gt;='Методика оценки'!$H$139,'Методика оценки'!$E$139,'Методика оценки'!$E$138))))*$D$30)</f>
        <v>0.8</v>
      </c>
      <c r="J30" s="118">
        <f>IF('ИД Свод'!I27=0,0,(IF(('ИД Свод'!I30/'ИД Свод'!I27)*100&lt;='Методика оценки'!$J$137,'Методика оценки'!$E$137,IF('Методика оценки'!$H$138&lt;=('ИД Свод'!I30/'ИД Свод'!I27)*100&lt;='Методика оценки'!$J$138,'Методика оценки'!$E$138,IF(('ИД Свод'!I30/'ИД Свод'!I27)*100&gt;='Методика оценки'!$H$139,'Методика оценки'!$E$139,'Методика оценки'!$E$138))))*$D$30)</f>
        <v>0.8</v>
      </c>
      <c r="K30" s="118">
        <f>IF('ИД Свод'!J27=0,0,(IF(('ИД Свод'!J30/'ИД Свод'!J27)*100&lt;='Методика оценки'!$J$137,'Методика оценки'!$E$137,IF('Методика оценки'!$H$138&lt;=('ИД Свод'!J30/'ИД Свод'!J27)*100&lt;='Методика оценки'!$J$138,'Методика оценки'!$E$138,IF(('ИД Свод'!J30/'ИД Свод'!J27)*100&gt;='Методика оценки'!$H$139,'Методика оценки'!$E$139,'Методика оценки'!$E$138))))*$D$30)</f>
        <v>0.8</v>
      </c>
      <c r="L30" s="118">
        <f>IF('ИД Свод'!K27=0,0,(IF(('ИД Свод'!K30/'ИД Свод'!K27)*100&lt;='Методика оценки'!$J$137,'Методика оценки'!$E$137,IF('Методика оценки'!$H$138&lt;=('ИД Свод'!K30/'ИД Свод'!K27)*100&lt;='Методика оценки'!$J$138,'Методика оценки'!$E$138,IF(('ИД Свод'!K30/'ИД Свод'!K27)*100&gt;='Методика оценки'!$H$139,'Методика оценки'!$E$139,'Методика оценки'!$E$138))))*$D$30)</f>
        <v>0.8</v>
      </c>
    </row>
    <row r="31" spans="1:12" ht="135">
      <c r="A31" s="65"/>
      <c r="B31" s="86" t="str">
        <f>'Методика оценки'!A140</f>
        <v>К3.6.</v>
      </c>
      <c r="C31" s="86" t="str">
        <f>'Методика оценки'!C140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1" s="165">
        <f>'Методика оценки'!D140*'Методика оценки'!D112</f>
        <v>1.2E-2</v>
      </c>
      <c r="E31" s="118">
        <f>(IF('ИД Свод'!D31&lt;='Методика оценки'!$J$141,'Методика оценки'!$E$141,IF('Методика оценки'!$H$142&lt;='ИД Свод'!D31&lt;='Методика оценки'!$J$142,'Методика оценки'!$E$142,IF('ИД Свод'!D31&gt;='Методика оценки'!$H$143,'Методика оценки'!$E$143,'Методика оценки'!$E$142))))*$D$31</f>
        <v>0</v>
      </c>
      <c r="F31" s="118">
        <f>(IF('ИД Свод'!E31&lt;='Методика оценки'!$J$141,'Методика оценки'!$E$141,IF('Методика оценки'!$H$142&lt;='ИД Свод'!E31&lt;='Методика оценки'!$J$142,'Методика оценки'!$E$142,IF('ИД Свод'!E31&gt;='Методика оценки'!$H$143,'Методика оценки'!$E$143,'Методика оценки'!$E$142))))*$D$31</f>
        <v>0</v>
      </c>
      <c r="G31" s="118">
        <f>(IF('ИД Свод'!F31&lt;='Методика оценки'!$J$141,'Методика оценки'!$E$141,IF('Методика оценки'!$H$142&lt;='ИД Свод'!F31&lt;='Методика оценки'!$J$142,'Методика оценки'!$E$142,IF('ИД Свод'!F31&gt;='Методика оценки'!$H$143,'Методика оценки'!$E$143,'Методика оценки'!$E$142))))*$D$31</f>
        <v>0</v>
      </c>
      <c r="H31" s="118">
        <f>(IF('ИД Свод'!G31&lt;='Методика оценки'!$J$141,'Методика оценки'!$E$141,IF('Методика оценки'!$H$142&lt;='ИД Свод'!G31&lt;='Методика оценки'!$J$142,'Методика оценки'!$E$142,IF('ИД Свод'!G31&gt;='Методика оценки'!$H$143,'Методика оценки'!$E$143,'Методика оценки'!$E$142))))*$D$31</f>
        <v>1.2</v>
      </c>
      <c r="I31" s="118">
        <f>(IF('ИД Свод'!H31&lt;='Методика оценки'!$J$141,'Методика оценки'!$E$141,IF('Методика оценки'!$H$142&lt;='ИД Свод'!H31&lt;='Методика оценки'!$J$142,'Методика оценки'!$E$142,IF('ИД Свод'!H31&gt;='Методика оценки'!$H$143,'Методика оценки'!$E$143,'Методика оценки'!$E$142))))*$D$31</f>
        <v>1.2</v>
      </c>
      <c r="J31" s="118">
        <f>(IF('ИД Свод'!I31&lt;='Методика оценки'!$J$141,'Методика оценки'!$E$141,IF('Методика оценки'!$H$142&lt;='ИД Свод'!I31&lt;='Методика оценки'!$J$142,'Методика оценки'!$E$142,IF('ИД Свод'!I31&gt;='Методика оценки'!$H$143,'Методика оценки'!$E$143,'Методика оценки'!$E$142))))*$D$31</f>
        <v>0</v>
      </c>
      <c r="K31" s="118">
        <f>(IF('ИД Свод'!J31&lt;='Методика оценки'!$J$141,'Методика оценки'!$E$141,IF('Методика оценки'!$H$142&lt;='ИД Свод'!J31&lt;='Методика оценки'!$J$142,'Методика оценки'!$E$142,IF('ИД Свод'!J31&gt;='Методика оценки'!$H$143,'Методика оценки'!$E$143,'Методика оценки'!$E$142))))*$D$31</f>
        <v>0</v>
      </c>
      <c r="L31" s="118">
        <f>(IF('ИД Свод'!K31&lt;='Методика оценки'!$J$141,'Методика оценки'!$E$141,IF('Методика оценки'!$H$142&lt;='ИД Свод'!K31&lt;='Методика оценки'!$J$142,'Методика оценки'!$E$142,IF('ИД Свод'!K31&gt;='Методика оценки'!$H$143,'Методика оценки'!$E$143,'Методика оценки'!$E$142))))*$D$31</f>
        <v>0.6</v>
      </c>
    </row>
    <row r="32" spans="1:12" ht="45">
      <c r="A32" s="65"/>
      <c r="B32" s="86" t="str">
        <f>'Методика оценки'!A144</f>
        <v>К3.7.</v>
      </c>
      <c r="C32" s="86"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2" s="165">
        <f>'Методика оценки'!D144*'Методика оценки'!D112</f>
        <v>1.2E-2</v>
      </c>
      <c r="E32" s="118">
        <f>(IF('ИД Свод'!D32='Методика оценки'!$H$145,'Методика оценки'!$E$145,IF('ИД Свод'!D32='Методика оценки'!$H$146,'Методика оценки'!$E$146,IF('ИД Свод'!D32='Методика оценки'!$H$147,'Методика оценки'!$E$147,'Методика оценки'!$E$148))))*$D$32</f>
        <v>0.96</v>
      </c>
      <c r="F32" s="118">
        <f>(IF('ИД Свод'!E32='Методика оценки'!$H$145,'Методика оценки'!$E$145,IF('ИД Свод'!E32='Методика оценки'!$H$146,'Методика оценки'!$E$146,IF('ИД Свод'!E32='Методика оценки'!$H$147,'Методика оценки'!$E$147,'Методика оценки'!$E$148))))*$D$32</f>
        <v>1.08</v>
      </c>
      <c r="G32" s="118">
        <f>(IF('ИД Свод'!F32='Методика оценки'!$H$145,'Методика оценки'!$E$145,IF('ИД Свод'!F32='Методика оценки'!$H$146,'Методика оценки'!$E$146,IF('ИД Свод'!F32='Методика оценки'!$H$147,'Методика оценки'!$E$147,'Методика оценки'!$E$148))))*$D$32</f>
        <v>0</v>
      </c>
      <c r="H32" s="118">
        <f>(IF('ИД Свод'!G32='Методика оценки'!$H$145,'Методика оценки'!$E$145,IF('ИД Свод'!G32='Методика оценки'!$H$146,'Методика оценки'!$E$146,IF('ИД Свод'!G32='Методика оценки'!$H$147,'Методика оценки'!$E$147,'Методика оценки'!$E$148))))*$D$32</f>
        <v>1.08</v>
      </c>
      <c r="I32" s="118">
        <f>(IF('ИД Свод'!H32='Методика оценки'!$H$145,'Методика оценки'!$E$145,IF('ИД Свод'!H32='Методика оценки'!$H$146,'Методика оценки'!$E$146,IF('ИД Свод'!H32='Методика оценки'!$H$147,'Методика оценки'!$E$147,'Методика оценки'!$E$148))))*$D$32</f>
        <v>0</v>
      </c>
      <c r="J32" s="118">
        <f>(IF('ИД Свод'!I32='Методика оценки'!$H$145,'Методика оценки'!$E$145,IF('ИД Свод'!I32='Методика оценки'!$H$146,'Методика оценки'!$E$146,IF('ИД Свод'!I32='Методика оценки'!$H$147,'Методика оценки'!$E$147,'Методика оценки'!$E$148))))*$D$32</f>
        <v>0</v>
      </c>
      <c r="K32" s="118">
        <f>(IF('ИД Свод'!J32='Методика оценки'!$H$145,'Методика оценки'!$E$145,IF('ИД Свод'!J32='Методика оценки'!$H$146,'Методика оценки'!$E$146,IF('ИД Свод'!J32='Методика оценки'!$H$147,'Методика оценки'!$E$147,'Методика оценки'!$E$148))))*$D$32</f>
        <v>0</v>
      </c>
      <c r="L32" s="118">
        <f>(IF('ИД Свод'!K32='Методика оценки'!$H$145,'Методика оценки'!$E$145,IF('ИД Свод'!K32='Методика оценки'!$H$146,'Методика оценки'!$E$146,IF('ИД Свод'!K32='Методика оценки'!$H$147,'Методика оценки'!$E$147,'Методика оценки'!$E$148))))*$D$32</f>
        <v>0</v>
      </c>
    </row>
    <row r="33" spans="1:12" ht="30">
      <c r="A33" s="65"/>
      <c r="B33" s="86" t="str">
        <f>'Методика оценки'!A149</f>
        <v>К3.8.</v>
      </c>
      <c r="C33" s="86" t="str">
        <f>'Методика оценки'!C149</f>
        <v>Доля открытых вакансий педагогических работников от общего числа педагогических ставок в ДОО</v>
      </c>
      <c r="D33" s="165">
        <f>'Методика оценки'!D149*'Методика оценки'!D112</f>
        <v>8.0000000000000002E-3</v>
      </c>
      <c r="E33" s="118">
        <f>IF('ИД Свод'!D34=0,0,(IF(('ИД Свод'!D33/'ИД Свод'!D34)*100&gt;='Методика оценки'!$H$151,'Методика оценки'!$E$151,IF('Методика оценки'!$H$152&lt;=('ИД Свод'!D33/'ИД Свод'!D34)*100&lt;='Методика оценки'!$J$152,'Методика оценки'!$E$152,IF(('ИД Свод'!D33/'ИД Свод'!D34)*100&lt;='Методика оценки'!$J$153,'Методика оценки'!$E$153,'Методика оценки'!$E$152))))*$D$33)</f>
        <v>0.8</v>
      </c>
      <c r="F33" s="118">
        <f>IF('ИД Свод'!E34=0,0,(IF(('ИД Свод'!E33/'ИД Свод'!E34)*100&gt;='Методика оценки'!$H$151,'Методика оценки'!$E$151,IF('Методика оценки'!$H$152&lt;=('ИД Свод'!E33/'ИД Свод'!E34)*100&lt;='Методика оценки'!$J$152,'Методика оценки'!$E$152,IF(('ИД Свод'!E33/'ИД Свод'!E34)*100&lt;='Методика оценки'!$J$153,'Методика оценки'!$E$153,'Методика оценки'!$E$152))))*$D$33)</f>
        <v>0.8</v>
      </c>
      <c r="G33" s="118">
        <f>IF('ИД Свод'!F34=0,0,(IF(('ИД Свод'!F33/'ИД Свод'!F34)*100&gt;='Методика оценки'!$H$151,'Методика оценки'!$E$151,IF('Методика оценки'!$H$152&lt;=('ИД Свод'!F33/'ИД Свод'!F34)*100&lt;='Методика оценки'!$J$152,'Методика оценки'!$E$152,IF(('ИД Свод'!F33/'ИД Свод'!F34)*100&lt;='Методика оценки'!$J$153,'Методика оценки'!$E$153,'Методика оценки'!$E$152))))*$D$33)</f>
        <v>0.8</v>
      </c>
      <c r="H33" s="118">
        <f>IF('ИД Свод'!G34=0,0,(IF(('ИД Свод'!G33/'ИД Свод'!G34)*100&gt;='Методика оценки'!$H$151,'Методика оценки'!$E$151,IF('Методика оценки'!$H$152&lt;=('ИД Свод'!G33/'ИД Свод'!G34)*100&lt;='Методика оценки'!$J$152,'Методика оценки'!$E$152,IF(('ИД Свод'!G33/'ИД Свод'!G34)*100&lt;='Методика оценки'!$J$153,'Методика оценки'!$E$153,'Методика оценки'!$E$152))))*$D$33)</f>
        <v>0.8</v>
      </c>
      <c r="I33" s="118">
        <f>IF('ИД Свод'!H34=0,0,(IF(('ИД Свод'!H33/'ИД Свод'!H34)*100&gt;='Методика оценки'!$H$151,'Методика оценки'!$E$151,IF('Методика оценки'!$H$152&lt;=('ИД Свод'!H33/'ИД Свод'!H34)*100&lt;='Методика оценки'!$J$152,'Методика оценки'!$E$152,IF(('ИД Свод'!H33/'ИД Свод'!H34)*100&lt;='Методика оценки'!$J$153,'Методика оценки'!$E$153,'Методика оценки'!$E$152))))*$D$33)</f>
        <v>0.8</v>
      </c>
      <c r="J33" s="118">
        <f>IF('ИД Свод'!I34=0,0,(IF(('ИД Свод'!I33/'ИД Свод'!I34)*100&gt;='Методика оценки'!$H$151,'Методика оценки'!$E$151,IF('Методика оценки'!$H$152&lt;=('ИД Свод'!I33/'ИД Свод'!I34)*100&lt;='Методика оценки'!$J$152,'Методика оценки'!$E$152,IF(('ИД Свод'!I33/'ИД Свод'!I34)*100&lt;='Методика оценки'!$J$153,'Методика оценки'!$E$153,'Методика оценки'!$E$152))))*$D$33)</f>
        <v>0.8</v>
      </c>
      <c r="K33" s="118">
        <f>IF('ИД Свод'!J34=0,0,(IF(('ИД Свод'!J33/'ИД Свод'!J34)*100&gt;='Методика оценки'!$H$151,'Методика оценки'!$E$151,IF('Методика оценки'!$H$152&lt;=('ИД Свод'!J33/'ИД Свод'!J34)*100&lt;='Методика оценки'!$J$152,'Методика оценки'!$E$152,IF(('ИД Свод'!J33/'ИД Свод'!J34)*100&lt;='Методика оценки'!$J$153,'Методика оценки'!$E$153,'Методика оценки'!$E$152))))*$D$33)</f>
        <v>0.8</v>
      </c>
      <c r="L33" s="118">
        <f>IF('ИД Свод'!K34=0,0,(IF(('ИД Свод'!K33/'ИД Свод'!K34)*100&gt;='Методика оценки'!$H$151,'Методика оценки'!$E$151,IF('Методика оценки'!$H$152&lt;=('ИД Свод'!K33/'ИД Свод'!K34)*100&lt;='Методика оценки'!$J$152,'Методика оценки'!$E$152,IF(('ИД Свод'!K33/'ИД Свод'!K34)*100&lt;='Методика оценки'!$J$153,'Методика оценки'!$E$153,'Методика оценки'!$E$152))))*$D$33)</f>
        <v>0.8</v>
      </c>
    </row>
    <row r="34" spans="1:12" ht="30">
      <c r="A34" s="65"/>
      <c r="B34" s="86" t="str">
        <f>'Методика оценки'!A154</f>
        <v>К3.9.</v>
      </c>
      <c r="C34" s="86" t="str">
        <f>'Методика оценки'!C154</f>
        <v>Количество педагогических работников ДОО, уволившихся в отчётном году по собственному желанию (за исключением лиц пенсионного возраста)</v>
      </c>
      <c r="D34" s="165">
        <f>'Методика оценки'!D154*'Методика оценки'!D112</f>
        <v>1.2E-2</v>
      </c>
      <c r="E34" s="118">
        <f>(IF('ИД Свод'!D35&lt;='Методика оценки'!$J$155,'Методика оценки'!$E$155,IF('Методика оценки'!$H$156&lt;='ИД Свод'!D35&lt;='Методика оценки'!$J$156,'Методика оценки'!$E$156,IF('ИД Свод'!D35&gt;='Методика оценки'!$H$157,'Методика оценки'!$E$157,'Методика оценки'!$E$156))))*$D$34</f>
        <v>1.2</v>
      </c>
      <c r="F34" s="118">
        <f>(IF('ИД Свод'!E35&lt;='Методика оценки'!$J$155,'Методика оценки'!$E$155,IF('Методика оценки'!$H$156&lt;='ИД Свод'!E35&lt;='Методика оценки'!$J$156,'Методика оценки'!$E$156,IF('ИД Свод'!E35&gt;='Методика оценки'!$H$157,'Методика оценки'!$E$157,'Методика оценки'!$E$156))))*$D$34</f>
        <v>0.6</v>
      </c>
      <c r="G34" s="118">
        <f>(IF('ИД Свод'!F35&lt;='Методика оценки'!$J$155,'Методика оценки'!$E$155,IF('Методика оценки'!$H$156&lt;='ИД Свод'!F35&lt;='Методика оценки'!$J$156,'Методика оценки'!$E$156,IF('ИД Свод'!F35&gt;='Методика оценки'!$H$157,'Методика оценки'!$E$157,'Методика оценки'!$E$156))))*$D$34</f>
        <v>1.2</v>
      </c>
      <c r="H34" s="118">
        <f>(IF('ИД Свод'!G35&lt;='Методика оценки'!$J$155,'Методика оценки'!$E$155,IF('Методика оценки'!$H$156&lt;='ИД Свод'!G35&lt;='Методика оценки'!$J$156,'Методика оценки'!$E$156,IF('ИД Свод'!G35&gt;='Методика оценки'!$H$157,'Методика оценки'!$E$157,'Методика оценки'!$E$156))))*$D$34</f>
        <v>1.2</v>
      </c>
      <c r="I34" s="118">
        <f>(IF('ИД Свод'!H35&lt;='Методика оценки'!$J$155,'Методика оценки'!$E$155,IF('Методика оценки'!$H$156&lt;='ИД Свод'!H35&lt;='Методика оценки'!$J$156,'Методика оценки'!$E$156,IF('ИД Свод'!H35&gt;='Методика оценки'!$H$157,'Методика оценки'!$E$157,'Методика оценки'!$E$156))))*$D$34</f>
        <v>1.2</v>
      </c>
      <c r="J34" s="118">
        <f>(IF('ИД Свод'!I35&lt;='Методика оценки'!$J$155,'Методика оценки'!$E$155,IF('Методика оценки'!$H$156&lt;='ИД Свод'!I35&lt;='Методика оценки'!$J$156,'Методика оценки'!$E$156,IF('ИД Свод'!I35&gt;='Методика оценки'!$H$157,'Методика оценки'!$E$157,'Методика оценки'!$E$156))))*$D$34</f>
        <v>1.2</v>
      </c>
      <c r="K34" s="118">
        <f>(IF('ИД Свод'!J35&lt;='Методика оценки'!$J$155,'Методика оценки'!$E$155,IF('Методика оценки'!$H$156&lt;='ИД Свод'!J35&lt;='Методика оценки'!$J$156,'Методика оценки'!$E$156,IF('ИД Свод'!J35&gt;='Методика оценки'!$H$157,'Методика оценки'!$E$157,'Методика оценки'!$E$156))))*$D$34</f>
        <v>0</v>
      </c>
      <c r="L34" s="118">
        <f>(IF('ИД Свод'!K35&lt;='Методика оценки'!$J$155,'Методика оценки'!$E$155,IF('Методика оценки'!$H$156&lt;='ИД Свод'!K35&lt;='Методика оценки'!$J$156,'Методика оценки'!$E$156,IF('ИД Свод'!K35&gt;='Методика оценки'!$H$157,'Методика оценки'!$E$157,'Методика оценки'!$E$156))))*$D$34</f>
        <v>1.2</v>
      </c>
    </row>
    <row r="35" spans="1:12">
      <c r="A35" s="65"/>
      <c r="B35" s="86" t="str">
        <f>'Методика оценки'!A158</f>
        <v>К3.10.</v>
      </c>
      <c r="C35" s="86" t="str">
        <f>'Методика оценки'!C158</f>
        <v>Обеспеченность ДОО воспитателями:</v>
      </c>
      <c r="D35" s="165">
        <f>'Методика оценки'!D158*'Методика оценки'!D112</f>
        <v>2.0000000000000004E-2</v>
      </c>
      <c r="E35" s="180">
        <f>IF(('ИД Свод'!D38 +'ИД Свод'!D40+'ИД Свод'!D42)=0,0,(IF(('ИД Свод'!D36/('ИД Свод'!D38*0.183 +'ИД Свод'!D40*0.122+'ИД Свод'!D42*0.095))&lt;='Методика оценки'!$J$159,'Методика оценки'!$E$159,IF('Методика оценки'!$H$160&lt;=('ИД Свод'!D36/('ИД Свод'!D38*0.183 +'ИД Свод'!D40*0.122+'ИД Свод'!D42*0.095))&lt;='Методика оценки'!$J$160,'Методика оценки'!$E$160,IF(('ИД Свод'!D36/('ИД Свод'!D38*0.183 +'ИД Свод'!D40*0.122+'ИД Свод'!D42*0.095))&gt;='Методика оценки'!$H$161,'Методика оценки'!$E$161,'Методика оценки'!$E$160))))*$D$35)</f>
        <v>1.0000000000000002</v>
      </c>
      <c r="F35" s="180">
        <f>IF(('ИД Свод'!E38 +'ИД Свод'!E40+'ИД Свод'!E42)=0,0,(IF(('ИД Свод'!E36/('ИД Свод'!E38*0.183 +'ИД Свод'!E40*0.122+'ИД Свод'!E42*0.095))&lt;='Методика оценки'!$J$159,'Методика оценки'!$E$159,IF('Методика оценки'!$H$160&lt;=('ИД Свод'!E36/('ИД Свод'!E38*0.183 +'ИД Свод'!E40*0.122+'ИД Свод'!E42*0.095))&lt;='Методика оценки'!$J$160,'Методика оценки'!$E$160,IF(('ИД Свод'!E36/('ИД Свод'!E38*0.183 +'ИД Свод'!E40*0.122+'ИД Свод'!E42*0.095))&gt;='Методика оценки'!$H$161,'Методика оценки'!$E$161,'Методика оценки'!$E$160))))*$D$35)</f>
        <v>1.0000000000000002</v>
      </c>
      <c r="G35" s="180">
        <f>IF(('ИД Свод'!F38 +'ИД Свод'!F40+'ИД Свод'!F42)=0,0,(IF(('ИД Свод'!F36/('ИД Свод'!F38*0.183 +'ИД Свод'!F40*0.122+'ИД Свод'!F42*0.095))&lt;='Методика оценки'!$J$159,'Методика оценки'!$E$159,IF('Методика оценки'!$H$160&lt;=('ИД Свод'!F36/('ИД Свод'!F38*0.183 +'ИД Свод'!F40*0.122+'ИД Свод'!F42*0.095))&lt;='Методика оценки'!$J$160,'Методика оценки'!$E$160,IF(('ИД Свод'!F36/('ИД Свод'!F38*0.183 +'ИД Свод'!F40*0.122+'ИД Свод'!F42*0.095))&gt;='Методика оценки'!$H$161,'Методика оценки'!$E$161,'Методика оценки'!$E$160))))*$D$35)</f>
        <v>2.0000000000000004</v>
      </c>
      <c r="H35" s="180">
        <f>IF(('ИД Свод'!G38 +'ИД Свод'!G40+'ИД Свод'!G42)=0,0,(IF(('ИД Свод'!G36/('ИД Свод'!G38*0.183 +'ИД Свод'!G40*0.122+'ИД Свод'!G42*0.095))&lt;='Методика оценки'!$J$159,'Методика оценки'!$E$159,IF('Методика оценки'!$H$160&lt;=('ИД Свод'!G36/('ИД Свод'!G38*0.183 +'ИД Свод'!G40*0.122+'ИД Свод'!G42*0.095))&lt;='Методика оценки'!$J$160,'Методика оценки'!$E$160,IF(('ИД Свод'!G36/('ИД Свод'!G38*0.183 +'ИД Свод'!G40*0.122+'ИД Свод'!G42*0.095))&gt;='Методика оценки'!$H$161,'Методика оценки'!$E$161,'Методика оценки'!$E$160))))*$D$35)</f>
        <v>1.0000000000000002</v>
      </c>
      <c r="I35" s="180">
        <f>IF(('ИД Свод'!H38 +'ИД Свод'!H40+'ИД Свод'!H42)=0,0,(IF(('ИД Свод'!H36/('ИД Свод'!H38*0.183 +'ИД Свод'!H40*0.122+'ИД Свод'!H42*0.095))&lt;='Методика оценки'!$J$159,'Методика оценки'!$E$159,IF('Методика оценки'!$H$160&lt;=('ИД Свод'!H36/('ИД Свод'!H38*0.183 +'ИД Свод'!H40*0.122+'ИД Свод'!H42*0.095))&lt;='Методика оценки'!$J$160,'Методика оценки'!$E$160,IF(('ИД Свод'!H36/('ИД Свод'!H38*0.183 +'ИД Свод'!H40*0.122+'ИД Свод'!H42*0.095))&gt;='Методика оценки'!$H$161,'Методика оценки'!$E$161,'Методика оценки'!$E$160))))*$D$35)</f>
        <v>1.0000000000000002</v>
      </c>
      <c r="J35" s="180">
        <f>IF(('ИД Свод'!I38 +'ИД Свод'!I40+'ИД Свод'!I42)=0,0,(IF(('ИД Свод'!I36/('ИД Свод'!I38*0.183 +'ИД Свод'!I40*0.122+'ИД Свод'!I42*0.095))&lt;='Методика оценки'!$J$159,'Методика оценки'!$E$159,IF('Методика оценки'!$H$160&lt;=('ИД Свод'!I36/('ИД Свод'!I38*0.183 +'ИД Свод'!I40*0.122+'ИД Свод'!I42*0.095))&lt;='Методика оценки'!$J$160,'Методика оценки'!$E$160,IF(('ИД Свод'!I36/('ИД Свод'!I38*0.183 +'ИД Свод'!I40*0.122+'ИД Свод'!I42*0.095))&gt;='Методика оценки'!$H$161,'Методика оценки'!$E$161,'Методика оценки'!$E$160))))*$D$35)</f>
        <v>1.0000000000000002</v>
      </c>
      <c r="K35" s="180">
        <f>IF(('ИД Свод'!J38 +'ИД Свод'!J40+'ИД Свод'!J42)=0,0,(IF(('ИД Свод'!J36/('ИД Свод'!J38*0.183 +'ИД Свод'!J40*0.122+'ИД Свод'!J42*0.095))&lt;='Методика оценки'!$J$159,'Методика оценки'!$E$159,IF('Методика оценки'!$H$160&lt;=('ИД Свод'!J36/('ИД Свод'!J38*0.183 +'ИД Свод'!J40*0.122+'ИД Свод'!J42*0.095))&lt;='Методика оценки'!$J$160,'Методика оценки'!$E$160,IF(('ИД Свод'!J36/('ИД Свод'!J38*0.183 +'ИД Свод'!J40*0.122+'ИД Свод'!J42*0.095))&gt;='Методика оценки'!$H$161,'Методика оценки'!$E$161,'Методика оценки'!$E$160))))*$D$35)</f>
        <v>2.0000000000000004</v>
      </c>
      <c r="L35" s="118">
        <f>IF(('ИД Свод'!K38 +'ИД Свод'!K40+'ИД Свод'!K42)=0,0,(IF(('ИД Свод'!K36/('ИД Свод'!K38*0.183 +'ИД Свод'!K40*0.122+'ИД Свод'!K42*0.095))&lt;='Методика оценки'!$J$159,'Методика оценки'!$E$159,IF('Методика оценки'!$H$160&lt;=('ИД Свод'!K36/('ИД Свод'!K38*0.183 +'ИД Свод'!K40*0.122+'ИД Свод'!K42*0.095))&lt;='Методика оценки'!$J$160,'Методика оценки'!$E$160,IF(('ИД Свод'!K36/('ИД Свод'!K38*0.183 +'ИД Свод'!K40*0.122+'ИД Свод'!K42*0.095))&gt;='Методика оценки'!$H$161,'Методика оценки'!$E$161,'Методика оценки'!$E$160))))*$D$35)</f>
        <v>1.0000000000000002</v>
      </c>
    </row>
    <row r="36" spans="1:12">
      <c r="A36" s="65"/>
      <c r="B36" s="86" t="str">
        <f>'Методика оценки'!A177</f>
        <v>К3.11.</v>
      </c>
      <c r="C36" s="86" t="str">
        <f>'Методика оценки'!C177</f>
        <v>Обеспеченность ДОО помощниками воспитателей:</v>
      </c>
      <c r="D36" s="165">
        <f>'Методика оценки'!D177*'Методика оценки'!D112</f>
        <v>1.6E-2</v>
      </c>
      <c r="E36" s="180">
        <f>IF(('ИД Свод'!D38 +'ИД Свод'!D40+'ИД Свод'!D42)=0,0,(IF(('ИД Свод'!D43/('ИД Свод'!D38*0.165+'ИД Свод'!D40*0.11+'ИД Свод'!D42*0.0825))&lt;='Методика оценки'!$J$178,'Методика оценки'!$E$178,IF('Методика оценки'!$H$179&lt;=('ИД Свод'!D43/('ИД Свод'!D38*0.165+'ИД Свод'!D40*0.11+'ИД Свод'!D42*0.0825))&lt;='Методика оценки'!$J$179,'Методика оценки'!$E$179,IF(('ИД Свод'!D43/('ИД Свод'!D38*0.165+'ИД Свод'!D40*0.11+'ИД Свод'!D42*0.0825))&gt;='Методика оценки'!$H$180,'Методика оценки'!$E$180,'Методика оценки'!$E$179))))*$D$36)</f>
        <v>0.8</v>
      </c>
      <c r="F36" s="180">
        <f>IF(('ИД Свод'!E38 +'ИД Свод'!E40+'ИД Свод'!E42)=0,0,(IF(('ИД Свод'!E43/('ИД Свод'!E38*0.165+'ИД Свод'!E40*0.11+'ИД Свод'!E42*0.0825))&lt;='Методика оценки'!$J$178,'Методика оценки'!$E$178,IF('Методика оценки'!$H$179&lt;=('ИД Свод'!E43/('ИД Свод'!E38*0.165+'ИД Свод'!E40*0.11+'ИД Свод'!E42*0.0825))&lt;='Методика оценки'!$J$179,'Методика оценки'!$E$179,IF(('ИД Свод'!E43/('ИД Свод'!E38*0.165+'ИД Свод'!E40*0.11+'ИД Свод'!E42*0.0825))&gt;='Методика оценки'!$H$180,'Методика оценки'!$E$180,'Методика оценки'!$E$179))))*$D$36)</f>
        <v>0</v>
      </c>
      <c r="G36" s="180">
        <f>IF(('ИД Свод'!F38 +'ИД Свод'!F40+'ИД Свод'!F42)=0,0,(IF(('ИД Свод'!F43/('ИД Свод'!F38*0.165+'ИД Свод'!F40*0.11+'ИД Свод'!F42*0.0825))&lt;='Методика оценки'!$J$178,'Методика оценки'!$E$178,IF('Методика оценки'!$H$179&lt;=('ИД Свод'!F43/('ИД Свод'!F38*0.165+'ИД Свод'!F40*0.11+'ИД Свод'!F42*0.0825))&lt;='Методика оценки'!$J$179,'Методика оценки'!$E$179,IF(('ИД Свод'!F43/('ИД Свод'!F38*0.165+'ИД Свод'!F40*0.11+'ИД Свод'!F42*0.0825))&gt;='Методика оценки'!$H$180,'Методика оценки'!$E$180,'Методика оценки'!$E$179))))*$D$36)</f>
        <v>1.6</v>
      </c>
      <c r="H36" s="180">
        <f>IF(('ИД Свод'!G38 +'ИД Свод'!G40+'ИД Свод'!G42)=0,0,(IF(('ИД Свод'!G43/('ИД Свод'!G38*0.165+'ИД Свод'!G40*0.11+'ИД Свод'!G42*0.0825))&lt;='Методика оценки'!$J$178,'Методика оценки'!$E$178,IF('Методика оценки'!$H$179&lt;=('ИД Свод'!G43/('ИД Свод'!G38*0.165+'ИД Свод'!G40*0.11+'ИД Свод'!G42*0.0825))&lt;='Методика оценки'!$J$179,'Методика оценки'!$E$179,IF(('ИД Свод'!G43/('ИД Свод'!G38*0.165+'ИД Свод'!G40*0.11+'ИД Свод'!G42*0.0825))&gt;='Методика оценки'!$H$180,'Методика оценки'!$E$180,'Методика оценки'!$E$179))))*$D$36)</f>
        <v>0.8</v>
      </c>
      <c r="I36" s="180">
        <f>IF(('ИД Свод'!H38 +'ИД Свод'!H40+'ИД Свод'!H42)=0,0,(IF(('ИД Свод'!H43/('ИД Свод'!H38*0.165+'ИД Свод'!H40*0.11+'ИД Свод'!H42*0.0825))&lt;='Методика оценки'!$J$178,'Методика оценки'!$E$178,IF('Методика оценки'!$H$179&lt;=('ИД Свод'!H43/('ИД Свод'!H38*0.165+'ИД Свод'!H40*0.11+'ИД Свод'!H42*0.0825))&lt;='Методика оценки'!$J$179,'Методика оценки'!$E$179,IF(('ИД Свод'!H43/('ИД Свод'!H38*0.165+'ИД Свод'!H40*0.11+'ИД Свод'!H42*0.0825))&gt;='Методика оценки'!$H$180,'Методика оценки'!$E$180,'Методика оценки'!$E$179))))*$D$36)</f>
        <v>1.6</v>
      </c>
      <c r="J36" s="180">
        <f>IF(('ИД Свод'!I38 +'ИД Свод'!I40+'ИД Свод'!I42)=0,0,(IF(('ИД Свод'!I43/('ИД Свод'!I38*0.165+'ИД Свод'!I40*0.11+'ИД Свод'!I42*0.0825))&lt;='Методика оценки'!$J$178,'Методика оценки'!$E$178,IF('Методика оценки'!$H$179&lt;=('ИД Свод'!I43/('ИД Свод'!I38*0.165+'ИД Свод'!I40*0.11+'ИД Свод'!I42*0.0825))&lt;='Методика оценки'!$J$179,'Методика оценки'!$E$179,IF(('ИД Свод'!I43/('ИД Свод'!I38*0.165+'ИД Свод'!I40*0.11+'ИД Свод'!I42*0.0825))&gt;='Методика оценки'!$H$180,'Методика оценки'!$E$180,'Методика оценки'!$E$179))))*$D$36)</f>
        <v>0.8</v>
      </c>
      <c r="K36" s="180">
        <f>IF(('ИД Свод'!J38 +'ИД Свод'!J40+'ИД Свод'!J42)=0,0,(IF(('ИД Свод'!J43/('ИД Свод'!J38*0.165+'ИД Свод'!J40*0.11+'ИД Свод'!J42*0.0825))&lt;='Методика оценки'!$J$178,'Методика оценки'!$E$178,IF('Методика оценки'!$H$179&lt;=('ИД Свод'!J43/('ИД Свод'!J38*0.165+'ИД Свод'!J40*0.11+'ИД Свод'!J42*0.0825))&lt;='Методика оценки'!$J$179,'Методика оценки'!$E$179,IF(('ИД Свод'!J43/('ИД Свод'!J38*0.165+'ИД Свод'!J40*0.11+'ИД Свод'!J42*0.0825))&gt;='Методика оценки'!$H$180,'Методика оценки'!$E$180,'Методика оценки'!$E$179))))*$D$36)</f>
        <v>1.6</v>
      </c>
      <c r="L36" s="118">
        <f>IF(('ИД Свод'!K38 +'ИД Свод'!K40+'ИД Свод'!K42)=0,0,(IF(('ИД Свод'!K43/('ИД Свод'!K38*0.165+'ИД Свод'!K40*0.11+'ИД Свод'!K42*0.0825))&lt;='Методика оценки'!$J$178,'Методика оценки'!$E$178,IF('Методика оценки'!$H$179&lt;=('ИД Свод'!K43/('ИД Свод'!K38*0.165+'ИД Свод'!K40*0.11+'ИД Свод'!K42*0.0825))&lt;='Методика оценки'!$J$179,'Методика оценки'!$E$179,IF(('ИД Свод'!K43/('ИД Свод'!K38*0.165+'ИД Свод'!K40*0.11+'ИД Свод'!K42*0.0825))&gt;='Методика оценки'!$H$180,'Методика оценки'!$E$180,'Методика оценки'!$E$179))))*$D$36)</f>
        <v>0</v>
      </c>
    </row>
    <row r="37" spans="1:12">
      <c r="A37" s="65"/>
      <c r="B37" s="86" t="str">
        <f>'Методика оценки'!A196</f>
        <v>К3.12.</v>
      </c>
      <c r="C37" s="86" t="str">
        <f>'Методика оценки'!C196</f>
        <v>Обеспеченность ДОО педагогами-психологами</v>
      </c>
      <c r="D37" s="165">
        <f>'Методика оценки'!D196*'Методика оценки'!D112</f>
        <v>1.2E-2</v>
      </c>
      <c r="E37" s="180">
        <f>IF(('ИД Свод'!D38 +'ИД Свод'!D40+'ИД Свод'!D42)=0,0,(IF(('ИД Свод'!D47/('ИД Свод'!D38*0.0083+'ИД Свод'!D40*0.11+'ИД Свод'!D42*0.0042))&lt;='Методика оценки'!$J$197,'Методика оценки'!$E$197,IF('Методика оценки'!$H$198&lt;=('ИД Свод'!D47/('ИД Свод'!D38*0.0083+'ИД Свод'!D40*0.11+'ИД Свод'!D42*0.0042))&lt;='Методика оценки'!$J$198,'Методика оценки'!$E$198,IF(('ИД Свод'!D47/('ИД Свод'!D38*0.0083+'ИД Свод'!D40*0.11+'ИД Свод'!D42*0.0042))&gt;='Методика оценки'!$H$199,'Методика оценки'!$E$199,'Методика оценки'!$E$198))))*$D$37)</f>
        <v>1.2</v>
      </c>
      <c r="F37" s="180">
        <f>IF(('ИД Свод'!E38 +'ИД Свод'!E40+'ИД Свод'!E42)=0,0,(IF(('ИД Свод'!E47/('ИД Свод'!E38*0.0083+'ИД Свод'!E40*0.11+'ИД Свод'!E42*0.0042))&lt;='Методика оценки'!$J$197,'Методика оценки'!$E$197,IF('Методика оценки'!$H$198&lt;=('ИД Свод'!E47/('ИД Свод'!E38*0.0083+'ИД Свод'!E40*0.11+'ИД Свод'!E42*0.0042))&lt;='Методика оценки'!$J$198,'Методика оценки'!$E$198,IF(('ИД Свод'!E47/('ИД Свод'!E38*0.0083+'ИД Свод'!E40*0.11+'ИД Свод'!E42*0.0042))&gt;='Методика оценки'!$H$199,'Методика оценки'!$E$199,'Методика оценки'!$E$198))))*$D$37)</f>
        <v>1.2</v>
      </c>
      <c r="G37" s="180">
        <f>IF(('ИД Свод'!F38 +'ИД Свод'!F40+'ИД Свод'!F42)=0,0,(IF(('ИД Свод'!F47/('ИД Свод'!F38*0.0083+'ИД Свод'!F40*0.11+'ИД Свод'!F42*0.0042))&lt;='Методика оценки'!$J$197,'Методика оценки'!$E$197,IF('Методика оценки'!$H$198&lt;=('ИД Свод'!F47/('ИД Свод'!F38*0.0083+'ИД Свод'!F40*0.11+'ИД Свод'!F42*0.0042))&lt;='Методика оценки'!$J$198,'Методика оценки'!$E$198,IF(('ИД Свод'!F47/('ИД Свод'!F38*0.0083+'ИД Свод'!F40*0.11+'ИД Свод'!F42*0.0042))&gt;='Методика оценки'!$H$199,'Методика оценки'!$E$199,'Методика оценки'!$E$198))))*$D$37)</f>
        <v>1.2</v>
      </c>
      <c r="H37" s="180">
        <f>IF(('ИД Свод'!G38 +'ИД Свод'!G40+'ИД Свод'!G42)=0,0,(IF(('ИД Свод'!G47/('ИД Свод'!G38*0.0083+'ИД Свод'!G40*0.11+'ИД Свод'!G42*0.0042))&lt;='Методика оценки'!$J$197,'Методика оценки'!$E$197,IF('Методика оценки'!$H$198&lt;=('ИД Свод'!G47/('ИД Свод'!G38*0.0083+'ИД Свод'!G40*0.11+'ИД Свод'!G42*0.0042))&lt;='Методика оценки'!$J$198,'Методика оценки'!$E$198,IF(('ИД Свод'!G47/('ИД Свод'!G38*0.0083+'ИД Свод'!G40*0.11+'ИД Свод'!G42*0.0042))&gt;='Методика оценки'!$H$199,'Методика оценки'!$E$199,'Методика оценки'!$E$198))))*$D$37)</f>
        <v>0.6</v>
      </c>
      <c r="I37" s="180">
        <f>IF(('ИД Свод'!H38 +'ИД Свод'!H40+'ИД Свод'!H42)=0,0,(IF(('ИД Свод'!H47/('ИД Свод'!H38*0.0083+'ИД Свод'!H40*0.11+'ИД Свод'!H42*0.0042))&lt;='Методика оценки'!$J$197,'Методика оценки'!$E$197,IF('Методика оценки'!$H$198&lt;=('ИД Свод'!H47/('ИД Свод'!H38*0.0083+'ИД Свод'!H40*0.11+'ИД Свод'!H42*0.0042))&lt;='Методика оценки'!$J$198,'Методика оценки'!$E$198,IF(('ИД Свод'!H47/('ИД Свод'!H38*0.0083+'ИД Свод'!H40*0.11+'ИД Свод'!H42*0.0042))&gt;='Методика оценки'!$H$199,'Методика оценки'!$E$199,'Методика оценки'!$E$198))))*$D$37)</f>
        <v>0</v>
      </c>
      <c r="J37" s="180">
        <f>IF(('ИД Свод'!I38 +'ИД Свод'!I40+'ИД Свод'!I42)=0,0,(IF(('ИД Свод'!I47/('ИД Свод'!I38*0.0083+'ИД Свод'!I40*0.11+'ИД Свод'!I42*0.0042))&lt;='Методика оценки'!$J$197,'Методика оценки'!$E$197,IF('Методика оценки'!$H$198&lt;=('ИД Свод'!I47/('ИД Свод'!I38*0.0083+'ИД Свод'!I40*0.11+'ИД Свод'!I42*0.0042))&lt;='Методика оценки'!$J$198,'Методика оценки'!$E$198,IF(('ИД Свод'!I47/('ИД Свод'!I38*0.0083+'ИД Свод'!I40*0.11+'ИД Свод'!I42*0.0042))&gt;='Методика оценки'!$H$199,'Методика оценки'!$E$199,'Методика оценки'!$E$198))))*$D$37)</f>
        <v>0.6</v>
      </c>
      <c r="K37" s="180">
        <f>IF(('ИД Свод'!J38 +'ИД Свод'!J40+'ИД Свод'!J42)=0,0,(IF(('ИД Свод'!J47/('ИД Свод'!J38*0.0083+'ИД Свод'!J40*0.11+'ИД Свод'!J42*0.0042))&lt;='Методика оценки'!$J$197,'Методика оценки'!$E$197,IF('Методика оценки'!$H$198&lt;=('ИД Свод'!J47/('ИД Свод'!J38*0.0083+'ИД Свод'!J40*0.11+'ИД Свод'!J42*0.0042))&lt;='Методика оценки'!$J$198,'Методика оценки'!$E$198,IF(('ИД Свод'!J47/('ИД Свод'!J38*0.0083+'ИД Свод'!J40*0.11+'ИД Свод'!J42*0.0042))&gt;='Методика оценки'!$H$199,'Методика оценки'!$E$199,'Методика оценки'!$E$198))))*$D$37)</f>
        <v>1.2</v>
      </c>
      <c r="L37" s="118">
        <f>IF(('ИД Свод'!K38 +'ИД Свод'!K40+'ИД Свод'!K42)=0,0,(IF(('ИД Свод'!K47/('ИД Свод'!K38*0.0083+'ИД Свод'!K40*0.11+'ИД Свод'!K42*0.0042))&lt;='Методика оценки'!$J$197,'Методика оценки'!$E$197,IF('Методика оценки'!$H$198&lt;=('ИД Свод'!K47/('ИД Свод'!K38*0.0083+'ИД Свод'!K40*0.11+'ИД Свод'!K42*0.0042))&lt;='Методика оценки'!$J$198,'Методика оценки'!$E$198,IF(('ИД Свод'!K47/('ИД Свод'!K38*0.0083+'ИД Свод'!K40*0.11+'ИД Свод'!K42*0.0042))&gt;='Методика оценки'!$H$199,'Методика оценки'!$E$199,'Методика оценки'!$E$198))))*$D$37)</f>
        <v>0</v>
      </c>
    </row>
    <row r="38" spans="1:12">
      <c r="A38" s="65"/>
      <c r="B38" s="86" t="str">
        <f>'Методика оценки'!A206</f>
        <v>К3.13.</v>
      </c>
      <c r="C38" s="86" t="str">
        <f>'Методика оценки'!C206</f>
        <v>Обеспеченность ДОО учителями-логопедами</v>
      </c>
      <c r="D38" s="165">
        <f>'Методика оценки'!D206*'Методика оценки'!D112</f>
        <v>1.2E-2</v>
      </c>
      <c r="E38" s="179">
        <f>(IF('ИД Свод'!D48='Методика оценки'!$H$207,'Методика оценки'!$E$207,IF('ИД Свод'!D48='Методика оценки'!$H$208,'Методика оценки'!$E$208,'Методика оценки'!$E$207)))*$D$38</f>
        <v>1.2</v>
      </c>
      <c r="F38" s="179">
        <f>(IF('ИД Свод'!E48='Методика оценки'!$H$207,'Методика оценки'!$E$207,IF('ИД Свод'!E48='Методика оценки'!$H$208,'Методика оценки'!$E$208,'Методика оценки'!$E$207)))*$D$38</f>
        <v>0</v>
      </c>
      <c r="G38" s="179">
        <f>(IF('ИД Свод'!F48='Методика оценки'!$H$207,'Методика оценки'!$E$207,IF('ИД Свод'!F48='Методика оценки'!$H$208,'Методика оценки'!$E$208,'Методика оценки'!$E$207)))*$D$38</f>
        <v>0</v>
      </c>
      <c r="H38" s="179">
        <f>(IF('ИД Свод'!G48='Методика оценки'!$H$207,'Методика оценки'!$E$207,IF('ИД Свод'!G48='Методика оценки'!$H$208,'Методика оценки'!$E$208,'Методика оценки'!$E$207)))*$D$38</f>
        <v>1.2</v>
      </c>
      <c r="I38" s="179">
        <f>(IF('ИД Свод'!H48='Методика оценки'!$H$207,'Методика оценки'!$E$207,IF('ИД Свод'!H48='Методика оценки'!$H$208,'Методика оценки'!$E$208,'Методика оценки'!$E$207)))*$D$38</f>
        <v>1.2</v>
      </c>
      <c r="J38" s="179">
        <f>(IF('ИД Свод'!I48='Методика оценки'!$H$207,'Методика оценки'!$E$207,IF('ИД Свод'!I48='Методика оценки'!$H$208,'Методика оценки'!$E$208,'Методика оценки'!$E$207)))*$D$38</f>
        <v>0</v>
      </c>
      <c r="K38" s="179">
        <f>(IF('ИД Свод'!J48='Методика оценки'!$H$207,'Методика оценки'!$E$207,IF('ИД Свод'!J48='Методика оценки'!$H$208,'Методика оценки'!$E$208,'Методика оценки'!$E$207)))*$D$38</f>
        <v>0</v>
      </c>
      <c r="L38" s="179">
        <f>(IF('ИД Свод'!K48='Методика оценки'!$H$207,'Методика оценки'!$E$207,IF('ИД Свод'!K48='Методика оценки'!$H$208,'Методика оценки'!$E$208,'Методика оценки'!$E$207)))*$D$38</f>
        <v>0</v>
      </c>
    </row>
    <row r="39" spans="1:12">
      <c r="A39" s="65"/>
      <c r="B39" s="86" t="str">
        <f>'Методика оценки'!A209</f>
        <v>К3.14.</v>
      </c>
      <c r="C39" s="86" t="str">
        <f>'Методика оценки'!C209</f>
        <v>Обеспеченность ДОО музыкальными руководителями</v>
      </c>
      <c r="D39" s="165">
        <f>'Методика оценки'!D209*'Методика оценки'!D112</f>
        <v>1.2E-2</v>
      </c>
      <c r="E39" s="180">
        <f>IF(('ИД Свод'!D40+'ИД Свод'!D42)=0,0,(IF(('ИД Свод'!D49/('ИД Свод'!D40*0.017+'ИД Свод'!D42*0.0125))&lt;='Методика оценки'!$J$210,'Методика оценки'!$E$210,IF('Методика оценки'!$H$211&lt;=('ИД Свод'!D49/('ИД Свод'!D40*0.017+'ИД Свод'!D42*0.0125))&lt;='Методика оценки'!$J$211,'Методика оценки'!$E$211,IF(('ИД Свод'!D49/('ИД Свод'!D40*0.017+'ИД Свод'!D42*0.0125))&gt;='Методика оценки'!$H$212,'Методика оценки'!$E$212,'Методика оценки'!$E$211))))*$D$39)</f>
        <v>0.6</v>
      </c>
      <c r="F39" s="180">
        <f>IF(('ИД Свод'!E40+'ИД Свод'!E42)=0,0,(IF(('ИД Свод'!E49/('ИД Свод'!E40*0.017+'ИД Свод'!E42*0.0125))&lt;='Методика оценки'!$J$210,'Методика оценки'!$E$210,IF('Методика оценки'!$H$211&lt;=('ИД Свод'!E49/('ИД Свод'!E40*0.017+'ИД Свод'!E42*0.0125))&lt;='Методика оценки'!$J$211,'Методика оценки'!$E$211,IF(('ИД Свод'!E49/('ИД Свод'!E40*0.017+'ИД Свод'!E42*0.0125))&gt;='Методика оценки'!$H$212,'Методика оценки'!$E$212,'Методика оценки'!$E$211))))*$D$39)</f>
        <v>0.6</v>
      </c>
      <c r="G39" s="180">
        <f>IF(('ИД Свод'!F40+'ИД Свод'!F42)=0,0,(IF(('ИД Свод'!F49/('ИД Свод'!F40*0.017+'ИД Свод'!F42*0.0125))&lt;='Методика оценки'!$J$210,'Методика оценки'!$E$210,IF('Методика оценки'!$H$211&lt;=('ИД Свод'!F49/('ИД Свод'!F40*0.017+'ИД Свод'!F42*0.0125))&lt;='Методика оценки'!$J$211,'Методика оценки'!$E$211,IF(('ИД Свод'!F49/('ИД Свод'!F40*0.017+'ИД Свод'!F42*0.0125))&gt;='Методика оценки'!$H$212,'Методика оценки'!$E$212,'Методика оценки'!$E$211))))*$D$39)</f>
        <v>1.2</v>
      </c>
      <c r="H39" s="180">
        <f>IF(('ИД Свод'!G40+'ИД Свод'!G42)=0,0,(IF(('ИД Свод'!G49/('ИД Свод'!G40*0.017+'ИД Свод'!G42*0.0125))&lt;='Методика оценки'!$J$210,'Методика оценки'!$E$210,IF('Методика оценки'!$H$211&lt;=('ИД Свод'!G49/('ИД Свод'!G40*0.017+'ИД Свод'!G42*0.0125))&lt;='Методика оценки'!$J$211,'Методика оценки'!$E$211,IF(('ИД Свод'!G49/('ИД Свод'!G40*0.017+'ИД Свод'!G42*0.0125))&gt;='Методика оценки'!$H$212,'Методика оценки'!$E$212,'Методика оценки'!$E$211))))*$D$39)</f>
        <v>1.2</v>
      </c>
      <c r="I39" s="180">
        <f>IF(('ИД Свод'!H40+'ИД Свод'!H42)=0,0,(IF(('ИД Свод'!H49/('ИД Свод'!H40*0.017+'ИД Свод'!H42*0.0125))&lt;='Методика оценки'!$J$210,'Методика оценки'!$E$210,IF('Методика оценки'!$H$211&lt;=('ИД Свод'!H49/('ИД Свод'!H40*0.017+'ИД Свод'!H42*0.0125))&lt;='Методика оценки'!$J$211,'Методика оценки'!$E$211,IF(('ИД Свод'!H49/('ИД Свод'!H40*0.017+'ИД Свод'!H42*0.0125))&gt;='Методика оценки'!$H$212,'Методика оценки'!$E$212,'Методика оценки'!$E$211))))*$D$39)</f>
        <v>0.6</v>
      </c>
      <c r="J39" s="180">
        <f>IF(('ИД Свод'!I40+'ИД Свод'!I42)=0,0,(IF(('ИД Свод'!I49/('ИД Свод'!I40*0.017+'ИД Свод'!I42*0.0125))&lt;='Методика оценки'!$J$210,'Методика оценки'!$E$210,IF('Методика оценки'!$H$211&lt;=('ИД Свод'!I49/('ИД Свод'!I40*0.017+'ИД Свод'!I42*0.0125))&lt;='Методика оценки'!$J$211,'Методика оценки'!$E$211,IF(('ИД Свод'!I49/('ИД Свод'!I40*0.017+'ИД Свод'!I42*0.0125))&gt;='Методика оценки'!$H$212,'Методика оценки'!$E$212,'Методика оценки'!$E$211))))*$D$39)</f>
        <v>0.6</v>
      </c>
      <c r="K39" s="180">
        <f>IF(('ИД Свод'!J40+'ИД Свод'!J42)=0,0,(IF(('ИД Свод'!J49/('ИД Свод'!J40*0.017+'ИД Свод'!J42*0.0125))&lt;='Методика оценки'!$J$210,'Методика оценки'!$E$210,IF('Методика оценки'!$H$211&lt;=('ИД Свод'!J49/('ИД Свод'!J40*0.017+'ИД Свод'!J42*0.0125))&lt;='Методика оценки'!$J$211,'Методика оценки'!$E$211,IF(('ИД Свод'!J49/('ИД Свод'!J40*0.017+'ИД Свод'!J42*0.0125))&gt;='Методика оценки'!$H$212,'Методика оценки'!$E$212,'Методика оценки'!$E$211))))*$D$39)</f>
        <v>1.2</v>
      </c>
      <c r="L39" s="118">
        <f>IF(('ИД Свод'!K40+'ИД Свод'!K42)=0,0,(IF(('ИД Свод'!K49/('ИД Свод'!K40*0.017+'ИД Свод'!K42*0.0125))&lt;='Методика оценки'!$J$210,'Методика оценки'!$E$210,IF('Методика оценки'!$H$211&lt;=('ИД Свод'!K49/('ИД Свод'!K40*0.017+'ИД Свод'!K42*0.0125))&lt;='Методика оценки'!$J$211,'Методика оценки'!$E$211,IF(('ИД Свод'!K49/('ИД Свод'!K40*0.017+'ИД Свод'!K42*0.0125))&gt;='Методика оценки'!$H$212,'Методика оценки'!$E$212,'Методика оценки'!$E$211))))*$D$39)</f>
        <v>0</v>
      </c>
    </row>
    <row r="40" spans="1:12">
      <c r="A40" s="65"/>
      <c r="B40" s="86" t="str">
        <f>'Методика оценки'!A213</f>
        <v>К3.15.</v>
      </c>
      <c r="C40" s="86" t="str">
        <f>'Методика оценки'!C213</f>
        <v>Обеспеченность ДОО инструкторами по физкультуре</v>
      </c>
      <c r="D40" s="165">
        <f>'Методика оценки'!D213*'Методика оценки'!D112</f>
        <v>1.2E-2</v>
      </c>
      <c r="E40" s="180">
        <f>IF('ИД Свод'!D42=0,0,(IF('ИД Свод'!D50/('ИД Свод'!D42*0.00625)&lt;='Методика оценки'!$J$214,'Методика оценки'!$E$214,IF('Методика оценки'!$H$215&lt;='ИД Свод'!D50/('ИД Свод'!D42*0.00625)&lt;='Методика оценки'!$J$215,'Методика оценки'!$E$215,IF('ИД Свод'!D50/('ИД Свод'!D42*0.00625)&gt;='Методика оценки'!$H$216,'Методика оценки'!$E$216,'Методика оценки'!$E$215))))*$D$40)</f>
        <v>0</v>
      </c>
      <c r="F40" s="180">
        <f>IF('ИД Свод'!E42=0,0,(IF('ИД Свод'!E50/('ИД Свод'!E42*0.00625)&lt;='Методика оценки'!$J$214,'Методика оценки'!$E$214,IF('Методика оценки'!$H$215&lt;='ИД Свод'!E50/('ИД Свод'!E42*0.00625)&lt;='Методика оценки'!$J$215,'Методика оценки'!$E$215,IF('ИД Свод'!E50/('ИД Свод'!E42*0.00625)&gt;='Методика оценки'!$H$216,'Методика оценки'!$E$216,'Методика оценки'!$E$215))))*$D$40)</f>
        <v>0</v>
      </c>
      <c r="G40" s="180">
        <f>IF('ИД Свод'!F42=0,0,(IF('ИД Свод'!F50/('ИД Свод'!F42*0.00625)&lt;='Методика оценки'!$J$214,'Методика оценки'!$E$214,IF('Методика оценки'!$H$215&lt;='ИД Свод'!F50/('ИД Свод'!F42*0.00625)&lt;='Методика оценки'!$J$215,'Методика оценки'!$E$215,IF('ИД Свод'!F50/('ИД Свод'!F42*0.00625)&gt;='Методика оценки'!$H$216,'Методика оценки'!$E$216,'Методика оценки'!$E$215))))*$D$40)</f>
        <v>0</v>
      </c>
      <c r="H40" s="180">
        <f>IF('ИД Свод'!G42=0,0,(IF('ИД Свод'!G50/('ИД Свод'!G42*0.00625)&lt;='Методика оценки'!$J$214,'Методика оценки'!$E$214,IF('Методика оценки'!$H$215&lt;='ИД Свод'!G50/('ИД Свод'!G42*0.00625)&lt;='Методика оценки'!$J$215,'Методика оценки'!$E$215,IF('ИД Свод'!G50/('ИД Свод'!G42*0.00625)&gt;='Методика оценки'!$H$216,'Методика оценки'!$E$216,'Методика оценки'!$E$215))))*$D$40)</f>
        <v>0</v>
      </c>
      <c r="I40" s="180">
        <f>IF('ИД Свод'!H42=0,0,(IF('ИД Свод'!H50/('ИД Свод'!H42*0.00625)&lt;='Методика оценки'!$J$214,'Методика оценки'!$E$214,IF('Методика оценки'!$H$215&lt;='ИД Свод'!H50/('ИД Свод'!H42*0.00625)&lt;='Методика оценки'!$J$215,'Методика оценки'!$E$215,IF('ИД Свод'!H50/('ИД Свод'!H42*0.00625)&gt;='Методика оценки'!$H$216,'Методика оценки'!$E$216,'Методика оценки'!$E$215))))*$D$40)</f>
        <v>0</v>
      </c>
      <c r="J40" s="180">
        <f>IF('ИД Свод'!I42=0,0,(IF('ИД Свод'!I50/('ИД Свод'!I42*0.00625)&lt;='Методика оценки'!$J$214,'Методика оценки'!$E$214,IF('Методика оценки'!$H$215&lt;='ИД Свод'!I50/('ИД Свод'!I42*0.00625)&lt;='Методика оценки'!$J$215,'Методика оценки'!$E$215,IF('ИД Свод'!I50/('ИД Свод'!I42*0.00625)&gt;='Методика оценки'!$H$216,'Методика оценки'!$E$216,'Методика оценки'!$E$215))))*$D$40)</f>
        <v>0</v>
      </c>
      <c r="K40" s="180">
        <f>IF('ИД Свод'!J42=0,0,(IF('ИД Свод'!J50/('ИД Свод'!J42*0.00625)&lt;='Методика оценки'!$J$214,'Методика оценки'!$E$214,IF('Методика оценки'!$H$215&lt;='ИД Свод'!J50/('ИД Свод'!J42*0.00625)&lt;='Методика оценки'!$J$215,'Методика оценки'!$E$215,IF('ИД Свод'!J50/('ИД Свод'!J42*0.00625)&gt;='Методика оценки'!$H$216,'Методика оценки'!$E$216,'Методика оценки'!$E$215))))*$D$40)</f>
        <v>0</v>
      </c>
      <c r="L40" s="118">
        <f>IF('ИД Свод'!K42=0,0,(IF('ИД Свод'!K50/('ИД Свод'!K42*0.00625)&lt;='Методика оценки'!$J$214,'Методика оценки'!$E$214,IF('Методика оценки'!$H$215&lt;='ИД Свод'!K50/('ИД Свод'!K42*0.00625)&lt;='Методика оценки'!$J$215,'Методика оценки'!$E$215,IF('ИД Свод'!K50/('ИД Свод'!K42*0.00625)&gt;='Методика оценки'!$H$216,'Методика оценки'!$E$216,'Методика оценки'!$E$215))))*$D$40)</f>
        <v>1.2</v>
      </c>
    </row>
    <row r="41" spans="1:12">
      <c r="A41" s="65"/>
      <c r="B41" s="86" t="str">
        <f>'Методика оценки'!A217</f>
        <v>К3.16.</v>
      </c>
      <c r="C41" s="86" t="str">
        <f>'Методика оценки'!C217</f>
        <v>Количество воспитанников в расчете на одного медицинского работника</v>
      </c>
      <c r="D41" s="165">
        <f>'Методика оценки'!D217*'Методика оценки'!D112</f>
        <v>8.0000000000000002E-3</v>
      </c>
      <c r="E41" s="181">
        <f>IF('ИД Свод'!D51=0,0,(IF((('ИД Свод'!D9/'ИД Свод'!D51))&lt;='Методика оценки'!$J$219,'Методика оценки'!$E$219,IF('Методика оценки'!$H$220&lt;=(('ИД Свод'!D9/'ИД Свод'!D51))&lt;='Методика оценки'!$J$220,'Методика оценки'!$E$220,IF((('ИД Свод'!D9/'ИД Свод'!D51))&gt;='Методика оценки'!$H$221,'Методика оценки'!$E$221,'Методика оценки'!$E$220))))*$D$41)</f>
        <v>0</v>
      </c>
      <c r="F41" s="181">
        <f>IF('ИД Свод'!E51=0,0,(IF((('ИД Свод'!E9/'ИД Свод'!E51))&lt;='Методика оценки'!$J$219,'Методика оценки'!$E$219,IF('Методика оценки'!$H$220&lt;=(('ИД Свод'!E9/'ИД Свод'!E51))&lt;='Методика оценки'!$J$220,'Методика оценки'!$E$220,IF((('ИД Свод'!E9/'ИД Свод'!E51))&gt;='Методика оценки'!$H$221,'Методика оценки'!$E$221,'Методика оценки'!$E$220))))*$D$41)</f>
        <v>0</v>
      </c>
      <c r="G41" s="181">
        <f>IF('ИД Свод'!F51=0,0,(IF((('ИД Свод'!F9/'ИД Свод'!F51))&lt;='Методика оценки'!$J$219,'Методика оценки'!$E$219,IF('Методика оценки'!$H$220&lt;=(('ИД Свод'!F9/'ИД Свод'!F51))&lt;='Методика оценки'!$J$220,'Методика оценки'!$E$220,IF((('ИД Свод'!F9/'ИД Свод'!F51))&gt;='Методика оценки'!$H$221,'Методика оценки'!$E$221,'Методика оценки'!$E$220))))*$D$41)</f>
        <v>0</v>
      </c>
      <c r="H41" s="181">
        <f>IF('ИД Свод'!G51=0,0,(IF((('ИД Свод'!G9/'ИД Свод'!G51))&lt;='Методика оценки'!$J$219,'Методика оценки'!$E$219,IF('Методика оценки'!$H$220&lt;=(('ИД Свод'!G9/'ИД Свод'!G51))&lt;='Методика оценки'!$J$220,'Методика оценки'!$E$220,IF((('ИД Свод'!G9/'ИД Свод'!G51))&gt;='Методика оценки'!$H$221,'Методика оценки'!$E$221,'Методика оценки'!$E$220))))*$D$41)</f>
        <v>0</v>
      </c>
      <c r="I41" s="181">
        <f>IF('ИД Свод'!H51=0,0,(IF((('ИД Свод'!H9/'ИД Свод'!H51))&lt;='Методика оценки'!$J$219,'Методика оценки'!$E$219,IF('Методика оценки'!$H$220&lt;=(('ИД Свод'!H9/'ИД Свод'!H51))&lt;='Методика оценки'!$J$220,'Методика оценки'!$E$220,IF((('ИД Свод'!H9/'ИД Свод'!H51))&gt;='Методика оценки'!$H$221,'Методика оценки'!$E$221,'Методика оценки'!$E$220))))*$D$41)</f>
        <v>0</v>
      </c>
      <c r="J41" s="181">
        <f>IF('ИД Свод'!I51=0,0,(IF((('ИД Свод'!I9/'ИД Свод'!I51))&lt;='Методика оценки'!$J$219,'Методика оценки'!$E$219,IF('Методика оценки'!$H$220&lt;=(('ИД Свод'!I9/'ИД Свод'!I51))&lt;='Методика оценки'!$J$220,'Методика оценки'!$E$220,IF((('ИД Свод'!I9/'ИД Свод'!I51))&gt;='Методика оценки'!$H$221,'Методика оценки'!$E$221,'Методика оценки'!$E$220))))*$D$41)</f>
        <v>0</v>
      </c>
      <c r="K41" s="181">
        <f>IF('ИД Свод'!J51=0,0,(IF((('ИД Свод'!J9/'ИД Свод'!J51))&lt;='Методика оценки'!$J$219,'Методика оценки'!$E$219,IF('Методика оценки'!$H$220&lt;=(('ИД Свод'!J9/'ИД Свод'!J51))&lt;='Методика оценки'!$J$220,'Методика оценки'!$E$220,IF((('ИД Свод'!J9/'ИД Свод'!J51))&gt;='Методика оценки'!$H$221,'Методика оценки'!$E$221,'Методика оценки'!$E$220))))*$D$41)</f>
        <v>0</v>
      </c>
      <c r="L41" s="179">
        <f>IF('ИД Свод'!K51=0,0,(IF((('ИД Свод'!K9/'ИД Свод'!K51))&lt;='Методика оценки'!$J$219,'Методика оценки'!$E$219,IF('Методика оценки'!$H$220&lt;=(('ИД Свод'!K9/'ИД Свод'!K51))&lt;='Методика оценки'!$J$220,'Методика оценки'!$E$220,IF((('ИД Свод'!K9/'ИД Свод'!K51))&gt;='Методика оценки'!$H$221,'Методика оценки'!$E$221,'Методика оценки'!$E$220))))*$D$41)</f>
        <v>0</v>
      </c>
    </row>
    <row r="42" spans="1:12" ht="45">
      <c r="A42" s="64"/>
      <c r="B42" s="106" t="str">
        <f>'Методика оценки'!A222</f>
        <v>К4</v>
      </c>
      <c r="C42" s="106" t="str">
        <f>'Методика оценки'!B222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2" s="164">
        <v>1</v>
      </c>
      <c r="E42" s="178">
        <f t="shared" ref="E42:L42" si="4">SUM(E43:E70)*$D$42</f>
        <v>8.4</v>
      </c>
      <c r="F42" s="178">
        <f t="shared" si="4"/>
        <v>8.9999999999999982</v>
      </c>
      <c r="G42" s="178">
        <f t="shared" si="4"/>
        <v>9.1999999999999993</v>
      </c>
      <c r="H42" s="178">
        <f t="shared" si="4"/>
        <v>7.1</v>
      </c>
      <c r="I42" s="178">
        <f t="shared" si="4"/>
        <v>8.4</v>
      </c>
      <c r="J42" s="178">
        <f t="shared" si="4"/>
        <v>8.9</v>
      </c>
      <c r="K42" s="178">
        <f t="shared" si="4"/>
        <v>4.3999999999999995</v>
      </c>
      <c r="L42" s="178">
        <f t="shared" si="4"/>
        <v>12.899999999999997</v>
      </c>
    </row>
    <row r="43" spans="1:12" ht="30">
      <c r="A43" s="65"/>
      <c r="B43" s="86" t="str">
        <f>'Методика оценки'!A223</f>
        <v>К4.1.</v>
      </c>
      <c r="C43" s="86" t="str">
        <f>'Методика оценки'!C223</f>
        <v>Количество нештатных и аварийных ситуаций техногенного характера, возникших на территории ДОО (пожар, обрушение конструкций и т.п.)</v>
      </c>
      <c r="D43" s="165">
        <f>'Методика оценки'!D223*'Методика оценки'!D222</f>
        <v>6.0000000000000001E-3</v>
      </c>
      <c r="E43" s="118">
        <f>(IF('ИД Свод'!D52&gt;'Методика оценки'!$H$225,'Методика оценки'!$E$224,'Методика оценки'!$E$225))*$D$43</f>
        <v>0.6</v>
      </c>
      <c r="F43" s="118">
        <f>(IF('ИД Свод'!E52&gt;'Методика оценки'!$H$225,'Методика оценки'!$E$224,'Методика оценки'!$E$225))*$D$43</f>
        <v>0.6</v>
      </c>
      <c r="G43" s="118">
        <f>(IF('ИД Свод'!F52&gt;'Методика оценки'!$H$225,'Методика оценки'!$E$224,'Методика оценки'!$E$225))*$D$43</f>
        <v>0.6</v>
      </c>
      <c r="H43" s="118">
        <f>(IF('ИД Свод'!G52&gt;'Методика оценки'!$H$225,'Методика оценки'!$E$224,'Методика оценки'!$E$225))*$D$43</f>
        <v>0.6</v>
      </c>
      <c r="I43" s="118">
        <f>(IF('ИД Свод'!H52&gt;'Методика оценки'!$H$225,'Методика оценки'!$E$224,'Методика оценки'!$E$225))*$D$43</f>
        <v>0.6</v>
      </c>
      <c r="J43" s="118">
        <f>(IF('ИД Свод'!I52&gt;'Методика оценки'!$H$225,'Методика оценки'!$E$224,'Методика оценки'!$E$225))*$D$43</f>
        <v>0.6</v>
      </c>
      <c r="K43" s="118">
        <f>(IF('ИД Свод'!J52&gt;'Методика оценки'!$H$225,'Методика оценки'!$E$224,'Методика оценки'!$E$225))*$D$43</f>
        <v>0.6</v>
      </c>
      <c r="L43" s="118">
        <f>(IF('ИД Свод'!K52&gt;'Методика оценки'!$H$225,'Методика оценки'!$E$224,'Методика оценки'!$E$225))*$D$43</f>
        <v>0.6</v>
      </c>
    </row>
    <row r="44" spans="1:12">
      <c r="A44" s="65"/>
      <c r="B44" s="86" t="str">
        <f>'Методика оценки'!A226</f>
        <v>К4.2.</v>
      </c>
      <c r="C44" s="86" t="str">
        <f>'Методика оценки'!C226</f>
        <v xml:space="preserve">Наличие системы водоснабжения </v>
      </c>
      <c r="D44" s="165">
        <f>'Методика оценки'!D226*'Методика оценки'!D222</f>
        <v>6.0000000000000001E-3</v>
      </c>
      <c r="E44" s="118">
        <f>(IF('ИД Свод'!D53='Методика оценки'!$H$227,'Методика оценки'!$E$227,IF('ИД Свод'!D53='Методика оценки'!$H$228,'Методика оценки'!$E$228,'Методика оценки'!$E$227)))*$D$44</f>
        <v>0</v>
      </c>
      <c r="F44" s="118">
        <f>(IF('ИД Свод'!E53='Методика оценки'!$H$227,'Методика оценки'!$E$227,IF('ИД Свод'!E53='Методика оценки'!$H$228,'Методика оценки'!$E$228,'Методика оценки'!$E$227)))*$D$44</f>
        <v>0.6</v>
      </c>
      <c r="G44" s="118">
        <f>(IF('ИД Свод'!F53='Методика оценки'!$H$227,'Методика оценки'!$E$227,IF('ИД Свод'!F53='Методика оценки'!$H$228,'Методика оценки'!$E$228,'Методика оценки'!$E$227)))*$D$44</f>
        <v>0.6</v>
      </c>
      <c r="H44" s="118">
        <f>(IF('ИД Свод'!G53='Методика оценки'!$H$227,'Методика оценки'!$E$227,IF('ИД Свод'!G53='Методика оценки'!$H$228,'Методика оценки'!$E$228,'Методика оценки'!$E$227)))*$D$44</f>
        <v>0</v>
      </c>
      <c r="I44" s="118">
        <f>(IF('ИД Свод'!H53='Методика оценки'!$H$227,'Методика оценки'!$E$227,IF('ИД Свод'!H53='Методика оценки'!$H$228,'Методика оценки'!$E$228,'Методика оценки'!$E$227)))*$D$44</f>
        <v>0.6</v>
      </c>
      <c r="J44" s="118">
        <f>(IF('ИД Свод'!I53='Методика оценки'!$H$227,'Методика оценки'!$E$227,IF('ИД Свод'!I53='Методика оценки'!$H$228,'Методика оценки'!$E$228,'Методика оценки'!$E$227)))*$D$44</f>
        <v>0.6</v>
      </c>
      <c r="K44" s="118">
        <f>(IF('ИД Свод'!J53='Методика оценки'!$H$227,'Методика оценки'!$E$227,IF('ИД Свод'!J53='Методика оценки'!$H$228,'Методика оценки'!$E$228,'Методика оценки'!$E$227)))*$D$44</f>
        <v>0</v>
      </c>
      <c r="L44" s="118">
        <f>(IF('ИД Свод'!K53='Методика оценки'!$H$227,'Методика оценки'!$E$227,IF('ИД Свод'!K53='Методика оценки'!$H$228,'Методика оценки'!$E$228,'Методика оценки'!$E$227)))*$D$44</f>
        <v>0.6</v>
      </c>
    </row>
    <row r="45" spans="1:12">
      <c r="A45" s="65"/>
      <c r="B45" s="86" t="str">
        <f>'Методика оценки'!A229</f>
        <v>К4.3.</v>
      </c>
      <c r="C45" s="86" t="str">
        <f>'Методика оценки'!C229</f>
        <v>Наличие системы отопления</v>
      </c>
      <c r="D45" s="165">
        <f>'Методика оценки'!D229*'Методика оценки'!D222</f>
        <v>6.0000000000000001E-3</v>
      </c>
      <c r="E45" s="118">
        <f>(IF('ИД Свод'!D54='Методика оценки'!$H$230,'Методика оценки'!$E$230,IF('ИД Свод'!D54='Методика оценки'!$H$231,'Методика оценки'!$E$231,'Методика оценки'!$E$230)))*$D$45</f>
        <v>0</v>
      </c>
      <c r="F45" s="118">
        <f>(IF('ИД Свод'!E54='Методика оценки'!$H$230,'Методика оценки'!$E$230,IF('ИД Свод'!E54='Методика оценки'!$H$231,'Методика оценки'!$E$231,'Методика оценки'!$E$230)))*$D$45</f>
        <v>0</v>
      </c>
      <c r="G45" s="118">
        <f>(IF('ИД Свод'!F54='Методика оценки'!$H$230,'Методика оценки'!$E$230,IF('ИД Свод'!F54='Методика оценки'!$H$231,'Методика оценки'!$E$231,'Методика оценки'!$E$230)))*$D$45</f>
        <v>0</v>
      </c>
      <c r="H45" s="118">
        <f>(IF('ИД Свод'!G54='Методика оценки'!$H$230,'Методика оценки'!$E$230,IF('ИД Свод'!G54='Методика оценки'!$H$231,'Методика оценки'!$E$231,'Методика оценки'!$E$230)))*$D$45</f>
        <v>0</v>
      </c>
      <c r="I45" s="118">
        <f>(IF('ИД Свод'!H54='Методика оценки'!$H$230,'Методика оценки'!$E$230,IF('ИД Свод'!H54='Методика оценки'!$H$231,'Методика оценки'!$E$231,'Методика оценки'!$E$230)))*$D$45</f>
        <v>0.6</v>
      </c>
      <c r="J45" s="118">
        <f>(IF('ИД Свод'!I54='Методика оценки'!$H$230,'Методика оценки'!$E$230,IF('ИД Свод'!I54='Методика оценки'!$H$231,'Методика оценки'!$E$231,'Методика оценки'!$E$230)))*$D$45</f>
        <v>0</v>
      </c>
      <c r="K45" s="118">
        <f>(IF('ИД Свод'!J54='Методика оценки'!$H$230,'Методика оценки'!$E$230,IF('ИД Свод'!J54='Методика оценки'!$H$231,'Методика оценки'!$E$231,'Методика оценки'!$E$230)))*$D$45</f>
        <v>0</v>
      </c>
      <c r="L45" s="118">
        <f>(IF('ИД Свод'!K54='Методика оценки'!$H$230,'Методика оценки'!$E$230,IF('ИД Свод'!K54='Методика оценки'!$H$231,'Методика оценки'!$E$231,'Методика оценки'!$E$230)))*$D$45</f>
        <v>0.6</v>
      </c>
    </row>
    <row r="46" spans="1:12">
      <c r="A46" s="65"/>
      <c r="B46" s="86" t="str">
        <f>'Методика оценки'!A232</f>
        <v>К4.4.</v>
      </c>
      <c r="C46" s="86" t="str">
        <f>'Методика оценки'!C232</f>
        <v>Наличие канализации</v>
      </c>
      <c r="D46" s="165">
        <f>'Методика оценки'!D232*'Методика оценки'!D222</f>
        <v>6.0000000000000001E-3</v>
      </c>
      <c r="E46" s="118">
        <f>(IF('ИД Свод'!D55='Методика оценки'!$H$233,'Методика оценки'!$E$233,IF('ИД Свод'!D55='Методика оценки'!$H$234,'Методика оценки'!$E$234,'Методика оценки'!$E$233)))*$D$46</f>
        <v>0</v>
      </c>
      <c r="F46" s="118">
        <f>(IF('ИД Свод'!E55='Методика оценки'!$H$233,'Методика оценки'!$E$233,IF('ИД Свод'!E55='Методика оценки'!$H$234,'Методика оценки'!$E$234,'Методика оценки'!$E$233)))*$D$46</f>
        <v>0</v>
      </c>
      <c r="G46" s="118">
        <f>(IF('ИД Свод'!F55='Методика оценки'!$H$233,'Методика оценки'!$E$233,IF('ИД Свод'!F55='Методика оценки'!$H$234,'Методика оценки'!$E$234,'Методика оценки'!$E$233)))*$D$46</f>
        <v>0</v>
      </c>
      <c r="H46" s="118">
        <f>(IF('ИД Свод'!G55='Методика оценки'!$H$233,'Методика оценки'!$E$233,IF('ИД Свод'!G55='Методика оценки'!$H$234,'Методика оценки'!$E$234,'Методика оценки'!$E$233)))*$D$46</f>
        <v>0</v>
      </c>
      <c r="I46" s="118">
        <f>(IF('ИД Свод'!H55='Методика оценки'!$H$233,'Методика оценки'!$E$233,IF('ИД Свод'!H55='Методика оценки'!$H$234,'Методика оценки'!$E$234,'Методика оценки'!$E$233)))*$D$46</f>
        <v>0</v>
      </c>
      <c r="J46" s="118">
        <f>(IF('ИД Свод'!I55='Методика оценки'!$H$233,'Методика оценки'!$E$233,IF('ИД Свод'!I55='Методика оценки'!$H$234,'Методика оценки'!$E$234,'Методика оценки'!$E$233)))*$D$46</f>
        <v>0</v>
      </c>
      <c r="K46" s="118">
        <f>(IF('ИД Свод'!J55='Методика оценки'!$H$233,'Методика оценки'!$E$233,IF('ИД Свод'!J55='Методика оценки'!$H$234,'Методика оценки'!$E$234,'Методика оценки'!$E$233)))*$D$46</f>
        <v>0</v>
      </c>
      <c r="L46" s="118">
        <f>(IF('ИД Свод'!K55='Методика оценки'!$H$233,'Методика оценки'!$E$233,IF('ИД Свод'!K55='Методика оценки'!$H$234,'Методика оценки'!$E$234,'Методика оценки'!$E$233)))*$D$46</f>
        <v>0.6</v>
      </c>
    </row>
    <row r="47" spans="1:12">
      <c r="A47" s="65"/>
      <c r="B47" s="86" t="str">
        <f>'Методика оценки'!A235</f>
        <v>К4.5.</v>
      </c>
      <c r="C47" s="86" t="str">
        <f>'Методика оценки'!C235</f>
        <v>Тип здания, в котором располагается ДОО</v>
      </c>
      <c r="D47" s="165">
        <f>'Методика оценки'!D235*'Методика оценки'!D222</f>
        <v>1.2E-2</v>
      </c>
      <c r="E47" s="118">
        <f>(IF('ИД Свод'!D56='Методика оценки'!$H$238,'Методика оценки'!$E$238,'Методика оценки'!$E$237))*$D$47</f>
        <v>0</v>
      </c>
      <c r="F47" s="118">
        <f>(IF('ИД Свод'!E56='Методика оценки'!$H$238,'Методика оценки'!$E$238,'Методика оценки'!$E$237))*$D$47</f>
        <v>0</v>
      </c>
      <c r="G47" s="118">
        <f>(IF('ИД Свод'!F56='Методика оценки'!$H$238,'Методика оценки'!$E$238,'Методика оценки'!$E$237))*$D$47</f>
        <v>0</v>
      </c>
      <c r="H47" s="118">
        <f>(IF('ИД Свод'!G56='Методика оценки'!$H$238,'Методика оценки'!$E$238,'Методика оценки'!$E$237))*$D$47</f>
        <v>0</v>
      </c>
      <c r="I47" s="118">
        <f>(IF('ИД Свод'!H56='Методика оценки'!$H$238,'Методика оценки'!$E$238,'Методика оценки'!$E$237))*$D$47</f>
        <v>0</v>
      </c>
      <c r="J47" s="118">
        <f>(IF('ИД Свод'!I56='Методика оценки'!$H$238,'Методика оценки'!$E$238,'Методика оценки'!$E$237))*$D$47</f>
        <v>0</v>
      </c>
      <c r="K47" s="118">
        <f>(IF('ИД Свод'!J56='Методика оценки'!$H$238,'Методика оценки'!$E$238,'Методика оценки'!$E$237))*$D$47</f>
        <v>0</v>
      </c>
      <c r="L47" s="118">
        <f>(IF('ИД Свод'!K56='Методика оценки'!$H$238,'Методика оценки'!$E$238,'Методика оценки'!$E$237))*$D$47</f>
        <v>1.2</v>
      </c>
    </row>
    <row r="48" spans="1:12">
      <c r="A48" s="65"/>
      <c r="B48" s="86" t="str">
        <f>'Методика оценки'!A239</f>
        <v>К4.6.</v>
      </c>
      <c r="C48" s="86" t="str">
        <f>'Методика оценки'!C239</f>
        <v>Является ли здание ДОО аварийным</v>
      </c>
      <c r="D48" s="165">
        <f>'Методика оценки'!D239*'Методика оценки'!D222</f>
        <v>6.0000000000000001E-3</v>
      </c>
      <c r="E48" s="118">
        <f>(IF('ИД Свод'!D57='Методика оценки'!$H$240,'Методика оценки'!$E$240,IF('ИД Свод'!D57='Методика оценки'!$H$241,'Методика оценки'!$E$241,'Методика оценки'!$E$240)))*$D$48</f>
        <v>0.6</v>
      </c>
      <c r="F48" s="118">
        <f>(IF('ИД Свод'!E57='Методика оценки'!$H$240,'Методика оценки'!$E$240,IF('ИД Свод'!E57='Методика оценки'!$H$241,'Методика оценки'!$E$241,'Методика оценки'!$E$240)))*$D$48</f>
        <v>0.6</v>
      </c>
      <c r="G48" s="118">
        <f>(IF('ИД Свод'!F57='Методика оценки'!$H$240,'Методика оценки'!$E$240,IF('ИД Свод'!F57='Методика оценки'!$H$241,'Методика оценки'!$E$241,'Методика оценки'!$E$240)))*$D$48</f>
        <v>0.6</v>
      </c>
      <c r="H48" s="118">
        <f>(IF('ИД Свод'!G57='Методика оценки'!$H$240,'Методика оценки'!$E$240,IF('ИД Свод'!G57='Методика оценки'!$H$241,'Методика оценки'!$E$241,'Методика оценки'!$E$240)))*$D$48</f>
        <v>0.6</v>
      </c>
      <c r="I48" s="118">
        <f>(IF('ИД Свод'!H57='Методика оценки'!$H$240,'Методика оценки'!$E$240,IF('ИД Свод'!H57='Методика оценки'!$H$241,'Методика оценки'!$E$241,'Методика оценки'!$E$240)))*$D$48</f>
        <v>0.6</v>
      </c>
      <c r="J48" s="118">
        <f>(IF('ИД Свод'!I57='Методика оценки'!$H$240,'Методика оценки'!$E$240,IF('ИД Свод'!I57='Методика оценки'!$H$241,'Методика оценки'!$E$241,'Методика оценки'!$E$240)))*$D$48</f>
        <v>0.6</v>
      </c>
      <c r="K48" s="118">
        <f>(IF('ИД Свод'!J57='Методика оценки'!$H$240,'Методика оценки'!$E$240,IF('ИД Свод'!J57='Методика оценки'!$H$241,'Методика оценки'!$E$241,'Методика оценки'!$E$240)))*$D$48</f>
        <v>0.6</v>
      </c>
      <c r="L48" s="118">
        <f>(IF('ИД Свод'!K57='Методика оценки'!$H$240,'Методика оценки'!$E$240,IF('ИД Свод'!K57='Методика оценки'!$H$241,'Методика оценки'!$E$241,'Методика оценки'!$E$240)))*$D$48</f>
        <v>0.6</v>
      </c>
    </row>
    <row r="49" spans="1:12">
      <c r="A49" s="65"/>
      <c r="B49" s="86" t="str">
        <f>'Методика оценки'!A242</f>
        <v>К4.7.</v>
      </c>
      <c r="C49" s="86" t="str">
        <f>'Методика оценки'!C242</f>
        <v>Необходимость проведения в здании ДОО капитального ремонта</v>
      </c>
      <c r="D49" s="165">
        <f>'Методика оценки'!D242*'Методика оценки'!D222</f>
        <v>6.0000000000000001E-3</v>
      </c>
      <c r="E49" s="118">
        <f>(IF('ИД Свод'!D58='Методика оценки'!$H$243,'Методика оценки'!$E$243,IF('ИД Свод'!D58='Методика оценки'!$H$244,'Методика оценки'!$E$244,'Методика оценки'!$E$243)))*$D$49</f>
        <v>0.6</v>
      </c>
      <c r="F49" s="118">
        <f>(IF('ИД Свод'!E58='Методика оценки'!$H$243,'Методика оценки'!$E$243,IF('ИД Свод'!E58='Методика оценки'!$H$244,'Методика оценки'!$E$244,'Методика оценки'!$E$243)))*$D$49</f>
        <v>0.6</v>
      </c>
      <c r="G49" s="118">
        <f>(IF('ИД Свод'!F58='Методика оценки'!$H$243,'Методика оценки'!$E$243,IF('ИД Свод'!F58='Методика оценки'!$H$244,'Методика оценки'!$E$244,'Методика оценки'!$E$243)))*$D$49</f>
        <v>0.6</v>
      </c>
      <c r="H49" s="118">
        <f>(IF('ИД Свод'!G58='Методика оценки'!$H$243,'Методика оценки'!$E$243,IF('ИД Свод'!G58='Методика оценки'!$H$244,'Методика оценки'!$E$244,'Методика оценки'!$E$243)))*$D$49</f>
        <v>0.6</v>
      </c>
      <c r="I49" s="118">
        <f>(IF('ИД Свод'!H58='Методика оценки'!$H$243,'Методика оценки'!$E$243,IF('ИД Свод'!H58='Методика оценки'!$H$244,'Методика оценки'!$E$244,'Методика оценки'!$E$243)))*$D$49</f>
        <v>0</v>
      </c>
      <c r="J49" s="118">
        <f>(IF('ИД Свод'!I58='Методика оценки'!$H$243,'Методика оценки'!$E$243,IF('ИД Свод'!I58='Методика оценки'!$H$244,'Методика оценки'!$E$244,'Методика оценки'!$E$243)))*$D$49</f>
        <v>0</v>
      </c>
      <c r="K49" s="118">
        <f>(IF('ИД Свод'!J58='Методика оценки'!$H$243,'Методика оценки'!$E$243,IF('ИД Свод'!J58='Методика оценки'!$H$244,'Методика оценки'!$E$244,'Методика оценки'!$E$243)))*$D$49</f>
        <v>0.6</v>
      </c>
      <c r="L49" s="118">
        <f>(IF('ИД Свод'!K58='Методика оценки'!$H$243,'Методика оценки'!$E$243,IF('ИД Свод'!K58='Методика оценки'!$H$244,'Методика оценки'!$E$244,'Методика оценки'!$E$243)))*$D$49</f>
        <v>0.6</v>
      </c>
    </row>
    <row r="50" spans="1:12">
      <c r="A50" s="65"/>
      <c r="B50" s="86" t="str">
        <f>'Методика оценки'!A245</f>
        <v>К4.8.</v>
      </c>
      <c r="C50" s="86" t="str">
        <f>'Методика оценки'!C245</f>
        <v>Наличие тревожной кнопки или другой охранной сигнализации</v>
      </c>
      <c r="D50" s="165">
        <f>'Методика оценки'!D245*'Методика оценки'!D222</f>
        <v>6.0000000000000001E-3</v>
      </c>
      <c r="E50" s="118">
        <f>(IF('ИД Свод'!D59='Методика оценки'!$H$246,'Методика оценки'!$E$246,IF('ИД Свод'!D59='Методика оценки'!$H$247,'Методика оценки'!$E$247,'Методика оценки'!$E$246)))*$D$50</f>
        <v>0.6</v>
      </c>
      <c r="F50" s="118">
        <f>(IF('ИД Свод'!E59='Методика оценки'!$H$246,'Методика оценки'!$E$246,IF('ИД Свод'!E59='Методика оценки'!$H$247,'Методика оценки'!$E$247,'Методика оценки'!$E$246)))*$D$50</f>
        <v>0.6</v>
      </c>
      <c r="G50" s="118">
        <f>(IF('ИД Свод'!F59='Методика оценки'!$H$246,'Методика оценки'!$E$246,IF('ИД Свод'!F59='Методика оценки'!$H$247,'Методика оценки'!$E$247,'Методика оценки'!$E$246)))*$D$50</f>
        <v>0.6</v>
      </c>
      <c r="H50" s="118">
        <f>(IF('ИД Свод'!G59='Методика оценки'!$H$246,'Методика оценки'!$E$246,IF('ИД Свод'!G59='Методика оценки'!$H$247,'Методика оценки'!$E$247,'Методика оценки'!$E$246)))*$D$50</f>
        <v>0.6</v>
      </c>
      <c r="I50" s="118">
        <f>(IF('ИД Свод'!H59='Методика оценки'!$H$246,'Методика оценки'!$E$246,IF('ИД Свод'!H59='Методика оценки'!$H$247,'Методика оценки'!$E$247,'Методика оценки'!$E$246)))*$D$50</f>
        <v>0.6</v>
      </c>
      <c r="J50" s="118">
        <f>(IF('ИД Свод'!I59='Методика оценки'!$H$246,'Методика оценки'!$E$246,IF('ИД Свод'!I59='Методика оценки'!$H$247,'Методика оценки'!$E$247,'Методика оценки'!$E$246)))*$D$50</f>
        <v>0.6</v>
      </c>
      <c r="K50" s="118">
        <f>(IF('ИД Свод'!J59='Методика оценки'!$H$246,'Методика оценки'!$E$246,IF('ИД Свод'!J59='Методика оценки'!$H$247,'Методика оценки'!$E$247,'Методика оценки'!$E$246)))*$D$50</f>
        <v>0</v>
      </c>
      <c r="L50" s="118">
        <f>(IF('ИД Свод'!K59='Методика оценки'!$H$246,'Методика оценки'!$E$246,IF('ИД Свод'!K59='Методика оценки'!$H$247,'Методика оценки'!$E$247,'Методика оценки'!$E$246)))*$D$50</f>
        <v>0.6</v>
      </c>
    </row>
    <row r="51" spans="1:12">
      <c r="A51" s="65"/>
      <c r="B51" s="86" t="str">
        <f>'Методика оценки'!A248</f>
        <v>К4.9.</v>
      </c>
      <c r="C51" s="86" t="str">
        <f>'Методика оценки'!C248</f>
        <v>Наличие работающей пожарной сигнализации</v>
      </c>
      <c r="D51" s="165">
        <f>'Методика оценки'!D245*'Методика оценки'!D222</f>
        <v>6.0000000000000001E-3</v>
      </c>
      <c r="E51" s="118">
        <f>(IF('ИД Свод'!D60='Методика оценки'!$H$249,'Методика оценки'!$E$249,IF('ИД Свод'!D60='Методика оценки'!$H$250,'Методика оценки'!$E$250,'Методика оценки'!$E$249)))*$D$51</f>
        <v>0.6</v>
      </c>
      <c r="F51" s="118">
        <f>(IF('ИД Свод'!E60='Методика оценки'!$H$249,'Методика оценки'!$E$249,IF('ИД Свод'!E60='Методика оценки'!$H$250,'Методика оценки'!$E$250,'Методика оценки'!$E$249)))*$D$51</f>
        <v>0.6</v>
      </c>
      <c r="G51" s="118">
        <f>(IF('ИД Свод'!F60='Методика оценки'!$H$249,'Методика оценки'!$E$249,IF('ИД Свод'!F60='Методика оценки'!$H$250,'Методика оценки'!$E$250,'Методика оценки'!$E$249)))*$D$51</f>
        <v>0.6</v>
      </c>
      <c r="H51" s="118">
        <f>(IF('ИД Свод'!G60='Методика оценки'!$H$249,'Методика оценки'!$E$249,IF('ИД Свод'!G60='Методика оценки'!$H$250,'Методика оценки'!$E$250,'Методика оценки'!$E$249)))*$D$51</f>
        <v>0.6</v>
      </c>
      <c r="I51" s="118">
        <f>(IF('ИД Свод'!H60='Методика оценки'!$H$249,'Методика оценки'!$E$249,IF('ИД Свод'!H60='Методика оценки'!$H$250,'Методика оценки'!$E$250,'Методика оценки'!$E$249)))*$D$51</f>
        <v>0.6</v>
      </c>
      <c r="J51" s="118">
        <f>(IF('ИД Свод'!I60='Методика оценки'!$H$249,'Методика оценки'!$E$249,IF('ИД Свод'!I60='Методика оценки'!$H$250,'Методика оценки'!$E$250,'Методика оценки'!$E$249)))*$D$51</f>
        <v>0.6</v>
      </c>
      <c r="K51" s="118">
        <f>(IF('ИД Свод'!J60='Методика оценки'!$H$249,'Методика оценки'!$E$249,IF('ИД Свод'!J60='Методика оценки'!$H$250,'Методика оценки'!$E$250,'Методика оценки'!$E$249)))*$D$51</f>
        <v>0</v>
      </c>
      <c r="L51" s="118">
        <f>(IF('ИД Свод'!K60='Методика оценки'!$H$249,'Методика оценки'!$E$249,IF('ИД Свод'!K60='Методика оценки'!$H$250,'Методика оценки'!$E$250,'Методика оценки'!$E$249)))*$D$51</f>
        <v>0.6</v>
      </c>
    </row>
    <row r="52" spans="1:12">
      <c r="A52" s="65"/>
      <c r="B52" s="86" t="str">
        <f>'Методика оценки'!A251</f>
        <v>К4.10.</v>
      </c>
      <c r="C52" s="86" t="str">
        <f>'Методика оценки'!C251</f>
        <v>Наличие противопожарного оборудования</v>
      </c>
      <c r="D52" s="165">
        <f>'Методика оценки'!D251*'Методика оценки'!D222</f>
        <v>6.0000000000000001E-3</v>
      </c>
      <c r="E52" s="118">
        <f>(IF('ИД Свод'!D61='Методика оценки'!$H$252,'Методика оценки'!$E$252,IF('ИД Свод'!D61='Методика оценки'!$H$253,'Методика оценки'!$E$253,'Методика оценки'!$E$252)))*$D$52</f>
        <v>0.6</v>
      </c>
      <c r="F52" s="118">
        <f>(IF('ИД Свод'!E61='Методика оценки'!$H$252,'Методика оценки'!$E$252,IF('ИД Свод'!E61='Методика оценки'!$H$253,'Методика оценки'!$E$253,'Методика оценки'!$E$252)))*$D$52</f>
        <v>0.6</v>
      </c>
      <c r="G52" s="118">
        <f>(IF('ИД Свод'!F61='Методика оценки'!$H$252,'Методика оценки'!$E$252,IF('ИД Свод'!F61='Методика оценки'!$H$253,'Методика оценки'!$E$253,'Методика оценки'!$E$252)))*$D$52</f>
        <v>0.6</v>
      </c>
      <c r="H52" s="118">
        <f>(IF('ИД Свод'!G61='Методика оценки'!$H$252,'Методика оценки'!$E$252,IF('ИД Свод'!G61='Методика оценки'!$H$253,'Методика оценки'!$E$253,'Методика оценки'!$E$252)))*$D$52</f>
        <v>0.6</v>
      </c>
      <c r="I52" s="118">
        <f>(IF('ИД Свод'!H61='Методика оценки'!$H$252,'Методика оценки'!$E$252,IF('ИД Свод'!H61='Методика оценки'!$H$253,'Методика оценки'!$E$253,'Методика оценки'!$E$252)))*$D$52</f>
        <v>0.6</v>
      </c>
      <c r="J52" s="118">
        <f>(IF('ИД Свод'!I61='Методика оценки'!$H$252,'Методика оценки'!$E$252,IF('ИД Свод'!I61='Методика оценки'!$H$253,'Методика оценки'!$E$253,'Методика оценки'!$E$252)))*$D$52</f>
        <v>0.6</v>
      </c>
      <c r="K52" s="118">
        <f>(IF('ИД Свод'!J61='Методика оценки'!$H$252,'Методика оценки'!$E$252,IF('ИД Свод'!J61='Методика оценки'!$H$253,'Методика оценки'!$E$253,'Методика оценки'!$E$252)))*$D$52</f>
        <v>0</v>
      </c>
      <c r="L52" s="118">
        <f>(IF('ИД Свод'!K61='Методика оценки'!$H$252,'Методика оценки'!$E$252,IF('ИД Свод'!K61='Методика оценки'!$H$253,'Методика оценки'!$E$253,'Методика оценки'!$E$252)))*$D$52</f>
        <v>0.6</v>
      </c>
    </row>
    <row r="53" spans="1:12">
      <c r="A53" s="65"/>
      <c r="B53" s="86" t="str">
        <f>'Методика оценки'!A254</f>
        <v>К4.11.</v>
      </c>
      <c r="C53" s="86" t="str">
        <f>'Методика оценки'!C254</f>
        <v>Наличие системы видеонаблюдения</v>
      </c>
      <c r="D53" s="165">
        <f>'Методика оценки'!D254*'Методика оценки'!D222</f>
        <v>6.0000000000000001E-3</v>
      </c>
      <c r="E53" s="118">
        <f>(IF('ИД Свод'!D62='Методика оценки'!$H$255,'Методика оценки'!$E$255,IF('ИД Свод'!D62='Методика оценки'!$H$256,'Методика оценки'!$E$256,'Методика оценки'!$E$255)))*$D$53</f>
        <v>0.6</v>
      </c>
      <c r="F53" s="118">
        <f>(IF('ИД Свод'!E62='Методика оценки'!$H$255,'Методика оценки'!$E$255,IF('ИД Свод'!E62='Методика оценки'!$H$256,'Методика оценки'!$E$256,'Методика оценки'!$E$255)))*$D$53</f>
        <v>0.6</v>
      </c>
      <c r="G53" s="118">
        <f>(IF('ИД Свод'!F62='Методика оценки'!$H$255,'Методика оценки'!$E$255,IF('ИД Свод'!F62='Методика оценки'!$H$256,'Методика оценки'!$E$256,'Методика оценки'!$E$255)))*$D$53</f>
        <v>0.6</v>
      </c>
      <c r="H53" s="118">
        <f>(IF('ИД Свод'!G62='Методика оценки'!$H$255,'Методика оценки'!$E$255,IF('ИД Свод'!G62='Методика оценки'!$H$256,'Методика оценки'!$E$256,'Методика оценки'!$E$255)))*$D$53</f>
        <v>0.6</v>
      </c>
      <c r="I53" s="118">
        <f>(IF('ИД Свод'!H62='Методика оценки'!$H$255,'Методика оценки'!$E$255,IF('ИД Свод'!H62='Методика оценки'!$H$256,'Методика оценки'!$E$256,'Методика оценки'!$E$255)))*$D$53</f>
        <v>0.6</v>
      </c>
      <c r="J53" s="118">
        <f>(IF('ИД Свод'!I62='Методика оценки'!$H$255,'Методика оценки'!$E$255,IF('ИД Свод'!I62='Методика оценки'!$H$256,'Методика оценки'!$E$256,'Методика оценки'!$E$255)))*$D$53</f>
        <v>0.6</v>
      </c>
      <c r="K53" s="118">
        <f>(IF('ИД Свод'!J62='Методика оценки'!$H$255,'Методика оценки'!$E$255,IF('ИД Свод'!J62='Методика оценки'!$H$256,'Методика оценки'!$E$256,'Методика оценки'!$E$255)))*$D$53</f>
        <v>0</v>
      </c>
      <c r="L53" s="118">
        <f>(IF('ИД Свод'!K62='Методика оценки'!$H$255,'Методика оценки'!$E$255,IF('ИД Свод'!K62='Методика оценки'!$H$256,'Методика оценки'!$E$256,'Методика оценки'!$E$255)))*$D$53</f>
        <v>0.6</v>
      </c>
    </row>
    <row r="54" spans="1:12">
      <c r="A54" s="65"/>
      <c r="B54" s="86" t="str">
        <f>'Методика оценки'!A257</f>
        <v>К4.12.</v>
      </c>
      <c r="C54" s="86" t="str">
        <f>'Методика оценки'!C257</f>
        <v>Количество персональных компьютеров, доступных для использования детьми</v>
      </c>
      <c r="D54" s="165">
        <f>'Методика оценки'!D257*'Методика оценки'!D222</f>
        <v>4.0000000000000001E-3</v>
      </c>
      <c r="E54" s="179">
        <f>(IF('ИД Свод'!D63&lt;='Методика оценки'!$J$258,'Методика оценки'!$E$258,IF('Методика оценки'!$H$259&lt;='ИД Свод'!D63&lt;='Методика оценки'!$J$259,'Методика оценки'!$E$259,IF('ИД Свод'!D63&gt;='Методика оценки'!$H$260,'Методика оценки'!$E$260,'Методика оценки'!$E$259))))*$D$54</f>
        <v>0</v>
      </c>
      <c r="F54" s="179">
        <f>(IF('ИД Свод'!E63&lt;='Методика оценки'!$J$258,'Методика оценки'!$E$258,IF('Методика оценки'!$H$259&lt;='ИД Свод'!E63&lt;='Методика оценки'!$J$259,'Методика оценки'!$E$259,IF('ИД Свод'!E63&gt;='Методика оценки'!$H$260,'Методика оценки'!$E$260,'Методика оценки'!$E$259))))*$D$54</f>
        <v>0</v>
      </c>
      <c r="G54" s="179">
        <f>(IF('ИД Свод'!F63&lt;='Методика оценки'!$J$258,'Методика оценки'!$E$258,IF('Методика оценки'!$H$259&lt;='ИД Свод'!F63&lt;='Методика оценки'!$J$259,'Методика оценки'!$E$259,IF('ИД Свод'!F63&gt;='Методика оценки'!$H$260,'Методика оценки'!$E$260,'Методика оценки'!$E$259))))*$D$54</f>
        <v>0.2</v>
      </c>
      <c r="H54" s="179">
        <f>(IF('ИД Свод'!G63&lt;='Методика оценки'!$J$258,'Методика оценки'!$E$258,IF('Методика оценки'!$H$259&lt;='ИД Свод'!G63&lt;='Методика оценки'!$J$259,'Методика оценки'!$E$259,IF('ИД Свод'!G63&gt;='Методика оценки'!$H$260,'Методика оценки'!$E$260,'Методика оценки'!$E$259))))*$D$54</f>
        <v>0.2</v>
      </c>
      <c r="I54" s="179">
        <f>(IF('ИД Свод'!H63&lt;='Методика оценки'!$J$258,'Методика оценки'!$E$258,IF('Методика оценки'!$H$259&lt;='ИД Свод'!H63&lt;='Методика оценки'!$J$259,'Методика оценки'!$E$259,IF('ИД Свод'!H63&gt;='Методика оценки'!$H$260,'Методика оценки'!$E$260,'Методика оценки'!$E$259))))*$D$54</f>
        <v>0</v>
      </c>
      <c r="J54" s="179">
        <f>(IF('ИД Свод'!I63&lt;='Методика оценки'!$J$258,'Методика оценки'!$E$258,IF('Методика оценки'!$H$259&lt;='ИД Свод'!I63&lt;='Методика оценки'!$J$259,'Методика оценки'!$E$259,IF('ИД Свод'!I63&gt;='Методика оценки'!$H$260,'Методика оценки'!$E$260,'Методика оценки'!$E$259))))*$D$54</f>
        <v>0.2</v>
      </c>
      <c r="K54" s="179">
        <f>(IF('ИД Свод'!J63&lt;='Методика оценки'!$J$258,'Методика оценки'!$E$258,IF('Методика оценки'!$H$259&lt;='ИД Свод'!J63&lt;='Методика оценки'!$J$259,'Методика оценки'!$E$259,IF('ИД Свод'!J63&gt;='Методика оценки'!$H$260,'Методика оценки'!$E$260,'Методика оценки'!$E$259))))*$D$54</f>
        <v>0.2</v>
      </c>
      <c r="L54" s="179">
        <f>(IF('ИД Свод'!K63&lt;='Методика оценки'!$J$258,'Методика оценки'!$E$258,IF('Методика оценки'!$H$259&lt;='ИД Свод'!K63&lt;='Методика оценки'!$J$259,'Методика оценки'!$E$259,IF('ИД Свод'!K63&gt;='Методика оценки'!$H$260,'Методика оценки'!$E$260,'Методика оценки'!$E$259))))*$D$54</f>
        <v>0</v>
      </c>
    </row>
    <row r="55" spans="1:12">
      <c r="A55" s="65"/>
      <c r="B55" s="86" t="str">
        <f>'Методика оценки'!A261</f>
        <v>К4.13.</v>
      </c>
      <c r="C55" s="86" t="str">
        <f>'Методика оценки'!C261</f>
        <v>Наличие периметрального ограждения территории ДОО, освещение территории</v>
      </c>
      <c r="D55" s="165">
        <f>'Методика оценки'!D261*'Методика оценки'!D222</f>
        <v>6.0000000000000001E-3</v>
      </c>
      <c r="E55" s="179">
        <f>(IF('ИД Свод'!D64='Методика оценки'!$H$262,'Методика оценки'!$E$262,IF('ИД Свод'!D64='Методика оценки'!$H$263,'Методика оценки'!$E$263,'Методика оценки'!$E$262)))*$D$55</f>
        <v>0.6</v>
      </c>
      <c r="F55" s="179">
        <f>(IF('ИД Свод'!E64='Методика оценки'!$H$262,'Методика оценки'!$E$262,IF('ИД Свод'!E64='Методика оценки'!$H$263,'Методика оценки'!$E$263,'Методика оценки'!$E$262)))*$D$55</f>
        <v>0.6</v>
      </c>
      <c r="G55" s="179">
        <f>(IF('ИД Свод'!F64='Методика оценки'!$H$262,'Методика оценки'!$E$262,IF('ИД Свод'!F64='Методика оценки'!$H$263,'Методика оценки'!$E$263,'Методика оценки'!$E$262)))*$D$55</f>
        <v>0.6</v>
      </c>
      <c r="H55" s="179">
        <f>(IF('ИД Свод'!G64='Методика оценки'!$H$262,'Методика оценки'!$E$262,IF('ИД Свод'!G64='Методика оценки'!$H$263,'Методика оценки'!$E$263,'Методика оценки'!$E$262)))*$D$55</f>
        <v>0.6</v>
      </c>
      <c r="I55" s="179">
        <f>(IF('ИД Свод'!H64='Методика оценки'!$H$262,'Методика оценки'!$E$262,IF('ИД Свод'!H64='Методика оценки'!$H$263,'Методика оценки'!$E$263,'Методика оценки'!$E$262)))*$D$55</f>
        <v>0</v>
      </c>
      <c r="J55" s="179">
        <f>(IF('ИД Свод'!I64='Методика оценки'!$H$262,'Методика оценки'!$E$262,IF('ИД Свод'!I64='Методика оценки'!$H$263,'Методика оценки'!$E$263,'Методика оценки'!$E$262)))*$D$55</f>
        <v>0.6</v>
      </c>
      <c r="K55" s="179">
        <f>(IF('ИД Свод'!J64='Методика оценки'!$H$262,'Методика оценки'!$E$262,IF('ИД Свод'!J64='Методика оценки'!$H$263,'Методика оценки'!$E$263,'Методика оценки'!$E$262)))*$D$55</f>
        <v>0</v>
      </c>
      <c r="L55" s="179">
        <f>(IF('ИД Свод'!K64='Методика оценки'!$H$262,'Методика оценки'!$E$262,IF('ИД Свод'!K64='Методика оценки'!$H$263,'Методика оценки'!$E$263,'Методика оценки'!$E$262)))*$D$55</f>
        <v>0.6</v>
      </c>
    </row>
    <row r="56" spans="1:12">
      <c r="A56" s="65"/>
      <c r="B56" s="86" t="str">
        <f>'Методика оценки'!A264</f>
        <v>К4.14.</v>
      </c>
      <c r="C56" s="86" t="str">
        <f>'Методика оценки'!C264</f>
        <v>Наличие прогулочной площадки</v>
      </c>
      <c r="D56" s="165">
        <f>'Методика оценки'!D264*'Методика оценки'!D222</f>
        <v>6.0000000000000001E-3</v>
      </c>
      <c r="E56" s="179">
        <f>(IF('ИД Свод'!D65='Методика оценки'!$H$265,'Методика оценки'!$E$265,IF('ИД Свод'!D65='Методика оценки'!$H$266,'Методика оценки'!$E$266,'Методика оценки'!$E$265)))*$D$56</f>
        <v>0.6</v>
      </c>
      <c r="F56" s="179">
        <f>(IF('ИД Свод'!E65='Методика оценки'!$H$265,'Методика оценки'!$E$265,IF('ИД Свод'!E65='Методика оценки'!$H$266,'Методика оценки'!$E$266,'Методика оценки'!$E$265)))*$D$56</f>
        <v>0.6</v>
      </c>
      <c r="G56" s="179">
        <f>(IF('ИД Свод'!F65='Методика оценки'!$H$265,'Методика оценки'!$E$265,IF('ИД Свод'!F65='Методика оценки'!$H$266,'Методика оценки'!$E$266,'Методика оценки'!$E$265)))*$D$56</f>
        <v>0.6</v>
      </c>
      <c r="H56" s="179">
        <f>(IF('ИД Свод'!G65='Методика оценки'!$H$265,'Методика оценки'!$E$265,IF('ИД Свод'!G65='Методика оценки'!$H$266,'Методика оценки'!$E$266,'Методика оценки'!$E$265)))*$D$56</f>
        <v>0.6</v>
      </c>
      <c r="I56" s="179">
        <f>(IF('ИД Свод'!H65='Методика оценки'!$H$265,'Методика оценки'!$E$265,IF('ИД Свод'!H65='Методика оценки'!$H$266,'Методика оценки'!$E$266,'Методика оценки'!$E$265)))*$D$56</f>
        <v>0.6</v>
      </c>
      <c r="J56" s="179">
        <f>(IF('ИД Свод'!I65='Методика оценки'!$H$265,'Методика оценки'!$E$265,IF('ИД Свод'!I65='Методика оценки'!$H$266,'Методика оценки'!$E$266,'Методика оценки'!$E$265)))*$D$56</f>
        <v>0.6</v>
      </c>
      <c r="K56" s="179">
        <f>(IF('ИД Свод'!J65='Методика оценки'!$H$265,'Методика оценки'!$E$265,IF('ИД Свод'!J65='Методика оценки'!$H$266,'Методика оценки'!$E$266,'Методика оценки'!$E$265)))*$D$56</f>
        <v>0</v>
      </c>
      <c r="L56" s="179">
        <f>(IF('ИД Свод'!K65='Методика оценки'!$H$265,'Методика оценки'!$E$265,IF('ИД Свод'!K65='Методика оценки'!$H$266,'Методика оценки'!$E$266,'Методика оценки'!$E$265)))*$D$56</f>
        <v>0.6</v>
      </c>
    </row>
    <row r="57" spans="1:12" ht="27.75" customHeight="1">
      <c r="A57" s="65"/>
      <c r="B57" s="86" t="str">
        <f>'Методика оценки'!A267</f>
        <v>К4.15.</v>
      </c>
      <c r="C57" s="86" t="str">
        <f>'Методика оценки'!C267</f>
        <v>Площадь групповой (игровой) комнаты в расчете на одного воспитанника</v>
      </c>
      <c r="D57" s="165">
        <f>'Методика оценки'!D267*'Методика оценки'!D222</f>
        <v>1.2E-2</v>
      </c>
      <c r="E57" s="179">
        <f>IF('ИД Свод'!D9=0,0,(IF(('ИД Свод'!D66/'ИД Свод'!D9)&lt;'Методика оценки'!$H$269,'Методика оценки'!$E$269,IF(('ИД Свод'!D66/'ИД Свод'!D9)&gt;='Методика оценки'!$H$270,'Методика оценки'!$E$270,'Методика оценки'!$E$269)))*$D$57)</f>
        <v>0</v>
      </c>
      <c r="F57" s="179">
        <f>IF('ИД Свод'!E9=0,0,(IF(('ИД Свод'!E66/'ИД Свод'!E9)&lt;'Методика оценки'!$H$269,'Методика оценки'!$E$269,IF(('ИД Свод'!E66/'ИД Свод'!E9)&gt;='Методика оценки'!$H$270,'Методика оценки'!$E$270,'Методика оценки'!$E$269)))*$D$57)</f>
        <v>0</v>
      </c>
      <c r="G57" s="179">
        <f>IF('ИД Свод'!F9=0,0,(IF(('ИД Свод'!F66/'ИД Свод'!F9)&lt;'Методика оценки'!$H$269,'Методика оценки'!$E$269,IF(('ИД Свод'!F66/'ИД Свод'!F9)&gt;='Методика оценки'!$H$270,'Методика оценки'!$E$270,'Методика оценки'!$E$269)))*$D$57)</f>
        <v>0</v>
      </c>
      <c r="H57" s="179">
        <f>IF('ИД Свод'!G9=0,0,(IF(('ИД Свод'!G66/'ИД Свод'!G9)&lt;'Методика оценки'!$H$269,'Методика оценки'!$E$269,IF(('ИД Свод'!G66/'ИД Свод'!G9)&gt;='Методика оценки'!$H$270,'Методика оценки'!$E$270,'Методика оценки'!$E$269)))*$D$57)</f>
        <v>0</v>
      </c>
      <c r="I57" s="179">
        <f>IF('ИД Свод'!H9=0,0,(IF(('ИД Свод'!H66/'ИД Свод'!H9)&lt;'Методика оценки'!$H$269,'Методика оценки'!$E$269,IF(('ИД Свод'!H66/'ИД Свод'!H9)&gt;='Методика оценки'!$H$270,'Методика оценки'!$E$270,'Методика оценки'!$E$269)))*$D$57)</f>
        <v>0</v>
      </c>
      <c r="J57" s="179">
        <f>IF('ИД Свод'!I9=0,0,(IF(('ИД Свод'!I66/'ИД Свод'!I9)&lt;'Методика оценки'!$H$269,'Методика оценки'!$E$269,IF(('ИД Свод'!I66/'ИД Свод'!I9)&gt;='Методика оценки'!$H$270,'Методика оценки'!$E$270,'Методика оценки'!$E$269)))*$D$57)</f>
        <v>0</v>
      </c>
      <c r="K57" s="179">
        <f>IF('ИД Свод'!J9=0,0,(IF(('ИД Свод'!J66/'ИД Свод'!J9)&lt;'Методика оценки'!$H$269,'Методика оценки'!$E$269,IF(('ИД Свод'!J66/'ИД Свод'!J9)&gt;='Методика оценки'!$H$270,'Методика оценки'!$E$270,'Методика оценки'!$E$269)))*$D$57)</f>
        <v>0</v>
      </c>
      <c r="L57" s="179">
        <f>IF('ИД Свод'!K9=0,0,(IF(('ИД Свод'!K66/'ИД Свод'!K9)&lt;'Методика оценки'!$H$269,'Методика оценки'!$E$269,IF(('ИД Свод'!K66/'ИД Свод'!K9)&gt;='Методика оценки'!$H$270,'Методика оценки'!$E$270,'Методика оценки'!$E$269)))*$D$57)</f>
        <v>0</v>
      </c>
    </row>
    <row r="58" spans="1:12" ht="60">
      <c r="A58" s="65"/>
      <c r="B58" s="86" t="str">
        <f>'Методика оценки'!A271</f>
        <v>К4.16.</v>
      </c>
      <c r="C58" s="86" t="str">
        <f>'Методика оценки'!C271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8" s="165">
        <f>'Методика оценки'!D271*'Методика оценки'!D222</f>
        <v>6.0000000000000001E-3</v>
      </c>
      <c r="E58" s="179">
        <f>IF('ИД Свод'!D9=0,0,IF(('ИД Свод'!D67/'ИД Свод'!D9)&gt;='Методика оценки'!$H$273,'Методика оценки'!$E$273,'Методика оценки'!$E$272)*$D$58)</f>
        <v>0</v>
      </c>
      <c r="F58" s="179">
        <f>IF('ИД Свод'!E9=0,0,IF(('ИД Свод'!E67/'ИД Свод'!E9)&gt;='Методика оценки'!$H$273,'Методика оценки'!$E$273,'Методика оценки'!$E$272)*$D$58)</f>
        <v>0</v>
      </c>
      <c r="G58" s="179">
        <f>IF('ИД Свод'!F9=0,0,IF(('ИД Свод'!F67/'ИД Свод'!F9)&gt;='Методика оценки'!$H$273,'Методика оценки'!$E$273,'Методика оценки'!$E$272)*$D$58)</f>
        <v>0</v>
      </c>
      <c r="H58" s="179">
        <f>IF('ИД Свод'!G9=0,0,IF(('ИД Свод'!G67/'ИД Свод'!G9)&gt;='Методика оценки'!$H$273,'Методика оценки'!$E$273,'Методика оценки'!$E$272)*$D$58)</f>
        <v>0</v>
      </c>
      <c r="I58" s="179">
        <f>IF('ИД Свод'!H9=0,0,IF(('ИД Свод'!H67/'ИД Свод'!H9)&gt;='Методика оценки'!$H$273,'Методика оценки'!$E$273,'Методика оценки'!$E$272)*$D$58)</f>
        <v>0</v>
      </c>
      <c r="J58" s="179">
        <f>IF('ИД Свод'!I9=0,0,IF(('ИД Свод'!I67/'ИД Свод'!I9)&gt;='Методика оценки'!$H$273,'Методика оценки'!$E$273,'Методика оценки'!$E$272)*$D$58)</f>
        <v>0</v>
      </c>
      <c r="K58" s="179">
        <f>IF('ИД Свод'!J9=0,0,IF(('ИД Свод'!J67/'ИД Свод'!J9)&gt;='Методика оценки'!$H$273,'Методика оценки'!$E$273,'Методика оценки'!$E$272)*$D$58)</f>
        <v>0</v>
      </c>
      <c r="L58" s="179">
        <f>IF('ИД Свод'!K9=0,0,IF(('ИД Свод'!K67/'ИД Свод'!K9)&gt;='Методика оценки'!$H$273,'Методика оценки'!$E$273,'Методика оценки'!$E$272)*$D$58)</f>
        <v>0</v>
      </c>
    </row>
    <row r="59" spans="1:12">
      <c r="A59" s="65"/>
      <c r="B59" s="86" t="str">
        <f>'Методика оценки'!A274</f>
        <v>К4.17.</v>
      </c>
      <c r="C59" s="86" t="str">
        <f>'Методика оценки'!C274</f>
        <v>Наличие оборудованного физкультурного зала</v>
      </c>
      <c r="D59" s="165">
        <f>'Методика оценки'!D274*'Методика оценки'!D222</f>
        <v>8.0000000000000002E-3</v>
      </c>
      <c r="E59" s="179">
        <f>(IF('ИД Свод'!D68='Методика оценки'!$H$275,'Методика оценки'!$E$275,IF('ИД Свод'!D68='Методика оценки'!$H$276,'Методика оценки'!$E$276,'Методика оценки'!$E$275)))*$D$59</f>
        <v>0</v>
      </c>
      <c r="F59" s="179">
        <f>(IF('ИД Свод'!E68='Методика оценки'!$H$275,'Методика оценки'!$E$275,IF('ИД Свод'!E68='Методика оценки'!$H$276,'Методика оценки'!$E$276,'Методика оценки'!$E$275)))*$D$59</f>
        <v>0</v>
      </c>
      <c r="G59" s="179">
        <f>(IF('ИД Свод'!F68='Методика оценки'!$H$275,'Методика оценки'!$E$275,IF('ИД Свод'!F68='Методика оценки'!$H$276,'Методика оценки'!$E$276,'Методика оценки'!$E$275)))*$D$59</f>
        <v>0</v>
      </c>
      <c r="H59" s="179">
        <f>(IF('ИД Свод'!G68='Методика оценки'!$H$275,'Методика оценки'!$E$275,IF('ИД Свод'!G68='Методика оценки'!$H$276,'Методика оценки'!$E$276,'Методика оценки'!$E$275)))*$D$59</f>
        <v>0</v>
      </c>
      <c r="I59" s="179">
        <f>(IF('ИД Свод'!H68='Методика оценки'!$H$275,'Методика оценки'!$E$275,IF('ИД Свод'!H68='Методика оценки'!$H$276,'Методика оценки'!$E$276,'Методика оценки'!$E$275)))*$D$59</f>
        <v>0</v>
      </c>
      <c r="J59" s="179">
        <f>(IF('ИД Свод'!I68='Методика оценки'!$H$275,'Методика оценки'!$E$275,IF('ИД Свод'!I68='Методика оценки'!$H$276,'Методика оценки'!$E$276,'Методика оценки'!$E$275)))*$D$59</f>
        <v>0</v>
      </c>
      <c r="K59" s="179">
        <f>(IF('ИД Свод'!J68='Методика оценки'!$H$275,'Методика оценки'!$E$275,IF('ИД Свод'!J68='Методика оценки'!$H$276,'Методика оценки'!$E$276,'Методика оценки'!$E$275)))*$D$59</f>
        <v>0</v>
      </c>
      <c r="L59" s="179">
        <f>(IF('ИД Свод'!K68='Методика оценки'!$H$275,'Методика оценки'!$E$275,IF('ИД Свод'!K68='Методика оценки'!$H$276,'Методика оценки'!$E$276,'Методика оценки'!$E$275)))*$D$59</f>
        <v>0</v>
      </c>
    </row>
    <row r="60" spans="1:12">
      <c r="A60" s="65"/>
      <c r="B60" s="86" t="str">
        <f>'Методика оценки'!A277</f>
        <v>К4.18.</v>
      </c>
      <c r="C60" s="86" t="str">
        <f>'Методика оценки'!C277</f>
        <v>Наличие оборудованного музыкального зала</v>
      </c>
      <c r="D60" s="165">
        <f>'Методика оценки'!D277*'Методика оценки'!D222</f>
        <v>8.0000000000000002E-3</v>
      </c>
      <c r="E60" s="179">
        <f>(IF('ИД Свод'!D69='Методика оценки'!$H$278,'Методика оценки'!$E$278,IF('ИД Свод'!D69='Методика оценки'!$H$279,'Методика оценки'!$E$279,'Методика оценки'!$E$278)))*$D$60</f>
        <v>0</v>
      </c>
      <c r="F60" s="179">
        <f>(IF('ИД Свод'!E69='Методика оценки'!$H$278,'Методика оценки'!$E$278,IF('ИД Свод'!E69='Методика оценки'!$H$279,'Методика оценки'!$E$279,'Методика оценки'!$E$278)))*$D$60</f>
        <v>0</v>
      </c>
      <c r="G60" s="179">
        <f>(IF('ИД Свод'!F69='Методика оценки'!$H$278,'Методика оценки'!$E$278,IF('ИД Свод'!F69='Методика оценки'!$H$279,'Методика оценки'!$E$279,'Методика оценки'!$E$278)))*$D$60</f>
        <v>0</v>
      </c>
      <c r="H60" s="179">
        <f>(IF('ИД Свод'!G69='Методика оценки'!$H$278,'Методика оценки'!$E$278,IF('ИД Свод'!G69='Методика оценки'!$H$279,'Методика оценки'!$E$279,'Методика оценки'!$E$278)))*$D$60</f>
        <v>0</v>
      </c>
      <c r="I60" s="179">
        <f>(IF('ИД Свод'!H69='Методика оценки'!$H$278,'Методика оценки'!$E$278,IF('ИД Свод'!H69='Методика оценки'!$H$279,'Методика оценки'!$E$279,'Методика оценки'!$E$278)))*$D$60</f>
        <v>0</v>
      </c>
      <c r="J60" s="179">
        <f>(IF('ИД Свод'!I69='Методика оценки'!$H$278,'Методика оценки'!$E$278,IF('ИД Свод'!I69='Методика оценки'!$H$279,'Методика оценки'!$E$279,'Методика оценки'!$E$278)))*$D$60</f>
        <v>0</v>
      </c>
      <c r="K60" s="179">
        <f>(IF('ИД Свод'!J69='Методика оценки'!$H$278,'Методика оценки'!$E$278,IF('ИД Свод'!J69='Методика оценки'!$H$279,'Методика оценки'!$E$279,'Методика оценки'!$E$278)))*$D$60</f>
        <v>0</v>
      </c>
      <c r="L60" s="179">
        <f>(IF('ИД Свод'!K69='Методика оценки'!$H$278,'Методика оценки'!$E$278,IF('ИД Свод'!K69='Методика оценки'!$H$279,'Методика оценки'!$E$279,'Методика оценки'!$E$278)))*$D$60</f>
        <v>0</v>
      </c>
    </row>
    <row r="61" spans="1:12" ht="19.5" customHeight="1">
      <c r="A61" s="65"/>
      <c r="B61" s="86" t="str">
        <f>'Методика оценки'!A280</f>
        <v>К4.19.</v>
      </c>
      <c r="C61" s="86" t="str">
        <f>'Методика оценки'!C280</f>
        <v>Наличие оборудованного крытого бассейна</v>
      </c>
      <c r="D61" s="165">
        <f>'Методика оценки'!D280*'Методика оценки'!D222</f>
        <v>6.0000000000000001E-3</v>
      </c>
      <c r="E61" s="179">
        <f>(IF('ИД Свод'!D70='Методика оценки'!$H$281,'Методика оценки'!$E$281,IF('ИД Свод'!D70='Методика оценки'!$H$282,'Методика оценки'!$E$282,'Методика оценки'!$E$281)))*$D$61</f>
        <v>0</v>
      </c>
      <c r="F61" s="179">
        <f>(IF('ИД Свод'!E70='Методика оценки'!$H$281,'Методика оценки'!$E$281,IF('ИД Свод'!E70='Методика оценки'!$H$282,'Методика оценки'!$E$282,'Методика оценки'!$E$281)))*$D$61</f>
        <v>0</v>
      </c>
      <c r="G61" s="179">
        <f>(IF('ИД Свод'!F70='Методика оценки'!$H$281,'Методика оценки'!$E$281,IF('ИД Свод'!F70='Методика оценки'!$H$282,'Методика оценки'!$E$282,'Методика оценки'!$E$281)))*$D$61</f>
        <v>0</v>
      </c>
      <c r="H61" s="179">
        <f>(IF('ИД Свод'!G70='Методика оценки'!$H$281,'Методика оценки'!$E$281,IF('ИД Свод'!G70='Методика оценки'!$H$282,'Методика оценки'!$E$282,'Методика оценки'!$E$281)))*$D$61</f>
        <v>0</v>
      </c>
      <c r="I61" s="179">
        <f>(IF('ИД Свод'!H70='Методика оценки'!$H$281,'Методика оценки'!$E$281,IF('ИД Свод'!H70='Методика оценки'!$H$282,'Методика оценки'!$E$282,'Методика оценки'!$E$281)))*$D$61</f>
        <v>0</v>
      </c>
      <c r="J61" s="179">
        <f>(IF('ИД Свод'!I70='Методика оценки'!$H$281,'Методика оценки'!$E$281,IF('ИД Свод'!I70='Методика оценки'!$H$282,'Методика оценки'!$E$282,'Методика оценки'!$E$281)))*$D$61</f>
        <v>0</v>
      </c>
      <c r="K61" s="179">
        <f>(IF('ИД Свод'!J70='Методика оценки'!$H$281,'Методика оценки'!$E$281,IF('ИД Свод'!J70='Методика оценки'!$H$282,'Методика оценки'!$E$282,'Методика оценки'!$E$281)))*$D$61</f>
        <v>0</v>
      </c>
      <c r="L61" s="179">
        <f>(IF('ИД Свод'!K70='Методика оценки'!$H$281,'Методика оценки'!$E$281,IF('ИД Свод'!K70='Методика оценки'!$H$282,'Методика оценки'!$E$282,'Методика оценки'!$E$281)))*$D$61</f>
        <v>0</v>
      </c>
    </row>
    <row r="62" spans="1:12">
      <c r="A62" s="65"/>
      <c r="B62" s="86" t="str">
        <f>'Методика оценки'!A283</f>
        <v>К4.20.</v>
      </c>
      <c r="C62" s="86" t="str">
        <f>'Методика оценки'!C283</f>
        <v>Доля детей, пользующихся услугами бассейна</v>
      </c>
      <c r="D62" s="165">
        <f>'Методика оценки'!D283*'Методика оценки'!D222</f>
        <v>6.0000000000000001E-3</v>
      </c>
      <c r="E62" s="181">
        <f>IF('ИД Свод'!D9=0,0,(IF((('ИД Свод'!D71/'ИД Свод'!D9)*100)&lt;='Методика оценки'!$J$285,'Методика оценки'!$E$285,IF('Методика оценки'!$H$286&lt;=(('ИД Свод'!D71/'ИД Свод'!D9)*100)&lt;='Методика оценки'!$J$286,'Методика оценки'!$E$286,IF((('ИД Свод'!D71/'ИД Свод'!D9)*100)&gt;='Методика оценки'!$H$287,'Методика оценки'!$E$287,'Методика оценки'!$E$286))))*$D$62)</f>
        <v>0</v>
      </c>
      <c r="F62" s="181">
        <f>IF('ИД Свод'!E9=0,0,(IF((('ИД Свод'!E71/'ИД Свод'!E9)*100)&lt;='Методика оценки'!$J$285,'Методика оценки'!$E$285,IF('Методика оценки'!$H$286&lt;=(('ИД Свод'!E71/'ИД Свод'!E9)*100)&lt;='Методика оценки'!$J$286,'Методика оценки'!$E$286,IF((('ИД Свод'!E71/'ИД Свод'!E9)*100)&gt;='Методика оценки'!$H$287,'Методика оценки'!$E$287,'Методика оценки'!$E$286))))*$D$62)</f>
        <v>0</v>
      </c>
      <c r="G62" s="181">
        <f>IF('ИД Свод'!F9=0,0,(IF((('ИД Свод'!F71/'ИД Свод'!F9)*100)&lt;='Методика оценки'!$J$285,'Методика оценки'!$E$285,IF('Методика оценки'!$H$286&lt;=(('ИД Свод'!F71/'ИД Свод'!F9)*100)&lt;='Методика оценки'!$J$286,'Методика оценки'!$E$286,IF((('ИД Свод'!F71/'ИД Свод'!F9)*100)&gt;='Методика оценки'!$H$287,'Методика оценки'!$E$287,'Методика оценки'!$E$286))))*$D$62)</f>
        <v>0</v>
      </c>
      <c r="H62" s="181">
        <f>IF('ИД Свод'!G9=0,0,(IF((('ИД Свод'!G71/'ИД Свод'!G9)*100)&lt;='Методика оценки'!$J$285,'Методика оценки'!$E$285,IF('Методика оценки'!$H$286&lt;=(('ИД Свод'!G71/'ИД Свод'!G9)*100)&lt;='Методика оценки'!$J$286,'Методика оценки'!$E$286,IF((('ИД Свод'!G71/'ИД Свод'!G9)*100)&gt;='Методика оценки'!$H$287,'Методика оценки'!$E$287,'Методика оценки'!$E$286))))*$D$62)</f>
        <v>0</v>
      </c>
      <c r="I62" s="181">
        <f>IF('ИД Свод'!H9=0,0,(IF((('ИД Свод'!H71/'ИД Свод'!H9)*100)&lt;='Методика оценки'!$J$285,'Методика оценки'!$E$285,IF('Методика оценки'!$H$286&lt;=(('ИД Свод'!H71/'ИД Свод'!H9)*100)&lt;='Методика оценки'!$J$286,'Методика оценки'!$E$286,IF((('ИД Свод'!H71/'ИД Свод'!H9)*100)&gt;='Методика оценки'!$H$287,'Методика оценки'!$E$287,'Методика оценки'!$E$286))))*$D$62)</f>
        <v>0</v>
      </c>
      <c r="J62" s="181">
        <f>IF('ИД Свод'!I9=0,0,(IF((('ИД Свод'!I71/'ИД Свод'!I9)*100)&lt;='Методика оценки'!$J$285,'Методика оценки'!$E$285,IF('Методика оценки'!$H$286&lt;=(('ИД Свод'!I71/'ИД Свод'!I9)*100)&lt;='Методика оценки'!$J$286,'Методика оценки'!$E$286,IF((('ИД Свод'!I71/'ИД Свод'!I9)*100)&gt;='Методика оценки'!$H$287,'Методика оценки'!$E$287,'Методика оценки'!$E$286))))*$D$62)</f>
        <v>0</v>
      </c>
      <c r="K62" s="181">
        <f>IF('ИД Свод'!J9=0,0,(IF((('ИД Свод'!J71/'ИД Свод'!J9)*100)&lt;='Методика оценки'!$J$285,'Методика оценки'!$E$285,IF('Методика оценки'!$H$286&lt;=(('ИД Свод'!J71/'ИД Свод'!J9)*100)&lt;='Методика оценки'!$J$286,'Методика оценки'!$E$286,IF((('ИД Свод'!J71/'ИД Свод'!J9)*100)&gt;='Методика оценки'!$H$287,'Методика оценки'!$E$287,'Методика оценки'!$E$286))))*$D$62)</f>
        <v>0</v>
      </c>
      <c r="L62" s="179">
        <f>IF('ИД Свод'!K9=0,0,(IF((('ИД Свод'!K71/'ИД Свод'!K9)*100)&lt;='Методика оценки'!$J$285,'Методика оценки'!$E$285,IF('Методика оценки'!$H$286&lt;=(('ИД Свод'!K71/'ИД Свод'!K9)*100)&lt;='Методика оценки'!$J$286,'Методика оценки'!$E$286,IF((('ИД Свод'!K71/'ИД Свод'!K9)*100)&gt;='Методика оценки'!$H$287,'Методика оценки'!$E$287,'Методика оценки'!$E$286))))*$D$62)</f>
        <v>0</v>
      </c>
    </row>
    <row r="63" spans="1:12">
      <c r="A63" s="65"/>
      <c r="B63" s="86" t="str">
        <f>'Методика оценки'!A288</f>
        <v>К4.21.</v>
      </c>
      <c r="C63" s="86" t="str">
        <f>'Методика оценки'!C288</f>
        <v>Наличие оборудованного медицинского кабинета</v>
      </c>
      <c r="D63" s="165">
        <f>'Методика оценки'!D288*'Методика оценки'!D222</f>
        <v>6.0000000000000001E-3</v>
      </c>
      <c r="E63" s="179">
        <f>(IF('ИД Свод'!D72='Методика оценки'!$H$289,'Методика оценки'!$E$289,IF('ИД Свод'!D72='Методика оценки'!$H$290,'Методика оценки'!$E$290,'Методика оценки'!$E$289)))*$D$63</f>
        <v>0.6</v>
      </c>
      <c r="F63" s="179">
        <f>(IF('ИД Свод'!E72='Методика оценки'!$H$289,'Методика оценки'!$E$289,IF('ИД Свод'!E72='Методика оценки'!$H$290,'Методика оценки'!$E$290,'Методика оценки'!$E$289)))*$D$63</f>
        <v>0.6</v>
      </c>
      <c r="G63" s="179">
        <f>(IF('ИД Свод'!F72='Методика оценки'!$H$289,'Методика оценки'!$E$289,IF('ИД Свод'!F72='Методика оценки'!$H$290,'Методика оценки'!$E$290,'Методика оценки'!$E$289)))*$D$63</f>
        <v>0.6</v>
      </c>
      <c r="H63" s="179">
        <f>(IF('ИД Свод'!G72='Методика оценки'!$H$289,'Методика оценки'!$E$289,IF('ИД Свод'!G72='Методика оценки'!$H$290,'Методика оценки'!$E$290,'Методика оценки'!$E$289)))*$D$63</f>
        <v>0.6</v>
      </c>
      <c r="I63" s="179">
        <f>(IF('ИД Свод'!H72='Методика оценки'!$H$289,'Методика оценки'!$E$289,IF('ИД Свод'!H72='Методика оценки'!$H$290,'Методика оценки'!$E$290,'Методика оценки'!$E$289)))*$D$63</f>
        <v>0.6</v>
      </c>
      <c r="J63" s="179">
        <f>(IF('ИД Свод'!I72='Методика оценки'!$H$289,'Методика оценки'!$E$289,IF('ИД Свод'!I72='Методика оценки'!$H$290,'Методика оценки'!$E$290,'Методика оценки'!$E$289)))*$D$63</f>
        <v>0.6</v>
      </c>
      <c r="K63" s="179">
        <f>(IF('ИД Свод'!J72='Методика оценки'!$H$289,'Методика оценки'!$E$289,IF('ИД Свод'!J72='Методика оценки'!$H$290,'Методика оценки'!$E$290,'Методика оценки'!$E$289)))*$D$63</f>
        <v>0</v>
      </c>
      <c r="L63" s="179">
        <f>(IF('ИД Свод'!K72='Методика оценки'!$H$289,'Методика оценки'!$E$289,IF('ИД Свод'!K72='Методика оценки'!$H$290,'Методика оценки'!$E$290,'Методика оценки'!$E$289)))*$D$63</f>
        <v>0.6</v>
      </c>
    </row>
    <row r="64" spans="1:12">
      <c r="A64" s="65"/>
      <c r="B64" s="86" t="str">
        <f>'Методика оценки'!A291</f>
        <v>К4.22.</v>
      </c>
      <c r="C64" s="86" t="str">
        <f>'Методика оценки'!C291</f>
        <v>Наличие оборудованного процедурного кабинета</v>
      </c>
      <c r="D64" s="165">
        <f>'Методика оценки'!D291*'Методика оценки'!D222</f>
        <v>6.0000000000000001E-3</v>
      </c>
      <c r="E64" s="179">
        <f>(IF('ИД Свод'!D73='Методика оценки'!$H$292,'Методика оценки'!$E$292,IF('ИД Свод'!D73='Методика оценки'!$H$293,'Методика оценки'!$E$293,'Методика оценки'!$E$292)))*$D$64</f>
        <v>0</v>
      </c>
      <c r="F64" s="179">
        <f>(IF('ИД Свод'!E73='Методика оценки'!$H$292,'Методика оценки'!$E$292,IF('ИД Свод'!E73='Методика оценки'!$H$293,'Методика оценки'!$E$293,'Методика оценки'!$E$292)))*$D$64</f>
        <v>0</v>
      </c>
      <c r="G64" s="179">
        <f>(IF('ИД Свод'!F73='Методика оценки'!$H$292,'Методика оценки'!$E$292,IF('ИД Свод'!F73='Методика оценки'!$H$293,'Методика оценки'!$E$293,'Методика оценки'!$E$292)))*$D$64</f>
        <v>0</v>
      </c>
      <c r="H64" s="179">
        <f>(IF('ИД Свод'!G73='Методика оценки'!$H$292,'Методика оценки'!$E$292,IF('ИД Свод'!G73='Методика оценки'!$H$293,'Методика оценки'!$E$293,'Методика оценки'!$E$292)))*$D$64</f>
        <v>0</v>
      </c>
      <c r="I64" s="179">
        <f>(IF('ИД Свод'!H73='Методика оценки'!$H$292,'Методика оценки'!$E$292,IF('ИД Свод'!H73='Методика оценки'!$H$293,'Методика оценки'!$E$293,'Методика оценки'!$E$292)))*$D$64</f>
        <v>0</v>
      </c>
      <c r="J64" s="179">
        <f>(IF('ИД Свод'!I73='Методика оценки'!$H$292,'Методика оценки'!$E$292,IF('ИД Свод'!I73='Методика оценки'!$H$293,'Методика оценки'!$E$293,'Методика оценки'!$E$292)))*$D$64</f>
        <v>0</v>
      </c>
      <c r="K64" s="179">
        <f>(IF('ИД Свод'!J73='Методика оценки'!$H$292,'Методика оценки'!$E$292,IF('ИД Свод'!J73='Методика оценки'!$H$293,'Методика оценки'!$E$293,'Методика оценки'!$E$292)))*$D$64</f>
        <v>0</v>
      </c>
      <c r="L64" s="179">
        <f>(IF('ИД Свод'!K73='Методика оценки'!$H$292,'Методика оценки'!$E$292,IF('ИД Свод'!K73='Методика оценки'!$H$293,'Методика оценки'!$E$293,'Методика оценки'!$E$292)))*$D$64</f>
        <v>0.6</v>
      </c>
    </row>
    <row r="65" spans="1:12" ht="18.75" customHeight="1">
      <c r="A65" s="65"/>
      <c r="B65" s="86" t="str">
        <f>'Методика оценки'!A294</f>
        <v>К4.23.</v>
      </c>
      <c r="C65" s="86" t="str">
        <f>'Методика оценки'!C294</f>
        <v>Наличие оборудованного изолятора</v>
      </c>
      <c r="D65" s="165">
        <f>'Методика оценки'!D294*'Методика оценки'!D222</f>
        <v>6.0000000000000001E-3</v>
      </c>
      <c r="E65" s="179">
        <f>(IF('ИД Свод'!D74='Методика оценки'!$H$295,'Методика оценки'!$E$295,IF('ИД Свод'!D74='Методика оценки'!$H$296,'Методика оценки'!$E$296,'Методика оценки'!$E$295)))*$D$65</f>
        <v>0</v>
      </c>
      <c r="F65" s="179">
        <f>(IF('ИД Свод'!E74='Методика оценки'!$H$295,'Методика оценки'!$E$295,IF('ИД Свод'!E74='Методика оценки'!$H$296,'Методика оценки'!$E$296,'Методика оценки'!$E$295)))*$D$65</f>
        <v>0</v>
      </c>
      <c r="G65" s="179">
        <f>(IF('ИД Свод'!F74='Методика оценки'!$H$295,'Методика оценки'!$E$295,IF('ИД Свод'!F74='Методика оценки'!$H$296,'Методика оценки'!$E$296,'Методика оценки'!$E$295)))*$D$65</f>
        <v>0</v>
      </c>
      <c r="H65" s="179">
        <f>(IF('ИД Свод'!G74='Методика оценки'!$H$295,'Методика оценки'!$E$295,IF('ИД Свод'!G74='Методика оценки'!$H$296,'Методика оценки'!$E$296,'Методика оценки'!$E$295)))*$D$65</f>
        <v>0</v>
      </c>
      <c r="I65" s="179">
        <f>(IF('ИД Свод'!H74='Методика оценки'!$H$295,'Методика оценки'!$E$295,IF('ИД Свод'!H74='Методика оценки'!$H$296,'Методика оценки'!$E$296,'Методика оценки'!$E$295)))*$D$65</f>
        <v>0</v>
      </c>
      <c r="J65" s="179">
        <f>(IF('ИД Свод'!I74='Методика оценки'!$H$295,'Методика оценки'!$E$295,IF('ИД Свод'!I74='Методика оценки'!$H$296,'Методика оценки'!$E$296,'Методика оценки'!$E$295)))*$D$65</f>
        <v>0</v>
      </c>
      <c r="K65" s="179">
        <f>(IF('ИД Свод'!J74='Методика оценки'!$H$295,'Методика оценки'!$E$295,IF('ИД Свод'!J74='Методика оценки'!$H$296,'Методика оценки'!$E$296,'Методика оценки'!$E$295)))*$D$65</f>
        <v>0</v>
      </c>
      <c r="L65" s="179">
        <f>(IF('ИД Свод'!K74='Методика оценки'!$H$295,'Методика оценки'!$E$295,IF('ИД Свод'!K74='Методика оценки'!$H$296,'Методика оценки'!$E$296,'Методика оценки'!$E$295)))*$D$65</f>
        <v>0.6</v>
      </c>
    </row>
    <row r="66" spans="1:12">
      <c r="A66" s="65"/>
      <c r="B66" s="86" t="str">
        <f>'Методика оценки'!A297</f>
        <v>К4.24.</v>
      </c>
      <c r="C66" s="86" t="str">
        <f>'Методика оценки'!C297</f>
        <v>Наличие специального оборудованного кабинета педагога-психолога</v>
      </c>
      <c r="D66" s="165">
        <f>'Методика оценки'!D297*'Методика оценки'!D222</f>
        <v>6.0000000000000001E-3</v>
      </c>
      <c r="E66" s="118">
        <f>(IF('ИД Свод'!D75='Методика оценки'!$H$298,'Методика оценки'!$E$298,IF('ИД Свод'!D75='Методика оценки'!$H$299,'Методика оценки'!$E$299,'Методика оценки'!$E$298)))*$D$66</f>
        <v>0</v>
      </c>
      <c r="F66" s="118">
        <f>(IF('ИД Свод'!E75='Методика оценки'!$H$298,'Методика оценки'!$E$298,IF('ИД Свод'!E75='Методика оценки'!$H$299,'Методика оценки'!$E$299,'Методика оценки'!$E$298)))*$D$66</f>
        <v>0</v>
      </c>
      <c r="G66" s="118">
        <f>(IF('ИД Свод'!F75='Методика оценки'!$H$298,'Методика оценки'!$E$298,IF('ИД Свод'!F75='Методика оценки'!$H$299,'Методика оценки'!$E$299,'Методика оценки'!$E$298)))*$D$66</f>
        <v>0</v>
      </c>
      <c r="H66" s="118">
        <f>(IF('ИД Свод'!G75='Методика оценки'!$H$298,'Методика оценки'!$E$298,IF('ИД Свод'!G75='Методика оценки'!$H$299,'Методика оценки'!$E$299,'Методика оценки'!$E$298)))*$D$66</f>
        <v>0</v>
      </c>
      <c r="I66" s="118">
        <f>(IF('ИД Свод'!H75='Методика оценки'!$H$298,'Методика оценки'!$E$298,IF('ИД Свод'!H75='Методика оценки'!$H$299,'Методика оценки'!$E$299,'Методика оценки'!$E$298)))*$D$66</f>
        <v>0</v>
      </c>
      <c r="J66" s="118">
        <f>(IF('ИД Свод'!I75='Методика оценки'!$H$298,'Методика оценки'!$E$298,IF('ИД Свод'!I75='Методика оценки'!$H$299,'Методика оценки'!$E$299,'Методика оценки'!$E$298)))*$D$66</f>
        <v>0</v>
      </c>
      <c r="K66" s="118">
        <f>(IF('ИД Свод'!J75='Методика оценки'!$H$298,'Методика оценки'!$E$298,IF('ИД Свод'!J75='Методика оценки'!$H$299,'Методика оценки'!$E$299,'Методика оценки'!$E$298)))*$D$66</f>
        <v>0</v>
      </c>
      <c r="L66" s="118">
        <f>(IF('ИД Свод'!K75='Методика оценки'!$H$298,'Методика оценки'!$E$298,IF('ИД Свод'!K75='Методика оценки'!$H$299,'Методика оценки'!$E$299,'Методика оценки'!$E$298)))*$D$66</f>
        <v>0</v>
      </c>
    </row>
    <row r="67" spans="1:12">
      <c r="A67" s="65"/>
      <c r="B67" s="86" t="str">
        <f>'Методика оценки'!A300</f>
        <v>К4.25.</v>
      </c>
      <c r="C67" s="86" t="str">
        <f>'Методика оценки'!C300</f>
        <v>Наличие специального оборудованного кабинета учителя-логопеда</v>
      </c>
      <c r="D67" s="165">
        <f>'Методика оценки'!D300*'Методика оценки'!D222</f>
        <v>6.0000000000000001E-3</v>
      </c>
      <c r="E67" s="118">
        <f>(IF('ИД Свод'!D76='Методика оценки'!$H$301,'Методика оценки'!$E$301,IF('ИД Свод'!D76='Методика оценки'!$H$302,'Методика оценки'!$E$302,'Методика оценки'!$E$301)))*$D$67</f>
        <v>0</v>
      </c>
      <c r="F67" s="118">
        <f>(IF('ИД Свод'!E76='Методика оценки'!$H$301,'Методика оценки'!$E$301,IF('ИД Свод'!E76='Методика оценки'!$H$302,'Методика оценки'!$E$302,'Методика оценки'!$E$301)))*$D$67</f>
        <v>0</v>
      </c>
      <c r="G67" s="118">
        <f>(IF('ИД Свод'!F76='Методика оценки'!$H$301,'Методика оценки'!$E$301,IF('ИД Свод'!F76='Методика оценки'!$H$302,'Методика оценки'!$E$302,'Методика оценки'!$E$301)))*$D$67</f>
        <v>0</v>
      </c>
      <c r="H67" s="118">
        <f>(IF('ИД Свод'!G76='Методика оценки'!$H$301,'Методика оценки'!$E$301,IF('ИД Свод'!G76='Методика оценки'!$H$302,'Методика оценки'!$E$302,'Методика оценки'!$E$301)))*$D$67</f>
        <v>0</v>
      </c>
      <c r="I67" s="118">
        <f>(IF('ИД Свод'!H76='Методика оценки'!$H$301,'Методика оценки'!$E$301,IF('ИД Свод'!H76='Методика оценки'!$H$302,'Методика оценки'!$E$302,'Методика оценки'!$E$301)))*$D$67</f>
        <v>0</v>
      </c>
      <c r="J67" s="118">
        <f>(IF('ИД Свод'!I76='Методика оценки'!$H$301,'Методика оценки'!$E$301,IF('ИД Свод'!I76='Методика оценки'!$H$302,'Методика оценки'!$E$302,'Методика оценки'!$E$301)))*$D$67</f>
        <v>0</v>
      </c>
      <c r="K67" s="118">
        <f>(IF('ИД Свод'!J76='Методика оценки'!$H$301,'Методика оценки'!$E$301,IF('ИД Свод'!J76='Методика оценки'!$H$302,'Методика оценки'!$E$302,'Методика оценки'!$E$301)))*$D$67</f>
        <v>0</v>
      </c>
      <c r="L67" s="118">
        <f>(IF('ИД Свод'!K76='Методика оценки'!$H$301,'Методика оценки'!$E$301,IF('ИД Свод'!K76='Методика оценки'!$H$302,'Методика оценки'!$E$302,'Методика оценки'!$E$301)))*$D$67</f>
        <v>0</v>
      </c>
    </row>
    <row r="68" spans="1:12" ht="30">
      <c r="A68" s="65"/>
      <c r="B68" s="86" t="str">
        <f>'Методика оценки'!A307</f>
        <v>К4.26.</v>
      </c>
      <c r="C68" s="86" t="str">
        <f>'Методика оценки'!C307</f>
        <v>Оценка обеспеченности ДОО игрушками, указанная в Акте проверки готовности ДОО к 2014-2015 учебному году</v>
      </c>
      <c r="D68" s="165">
        <f>'Методика оценки'!D307*'Методика оценки'!D222</f>
        <v>1.2E-2</v>
      </c>
      <c r="E68" s="118">
        <f>(IF('ИД Свод'!D77='Методика оценки'!$H$308,'Методика оценки'!$E$308,IF('ИД Свод'!D77='Методика оценки'!$H$309,'Методика оценки'!$E$309,IF('ИД Свод'!D77='Методика оценки'!$H$310,'Методика оценки'!$E$310,IF('ИД Свод'!D77='Методика оценки'!$H$311,'Методика оценки'!$E$311,'Методика оценки'!$C$310)))))*$D$68</f>
        <v>0.9</v>
      </c>
      <c r="F68" s="118">
        <f>(IF('ИД Свод'!E77='Методика оценки'!$H$308,'Методика оценки'!$E$308,IF('ИД Свод'!E77='Методика оценки'!$H$309,'Методика оценки'!$E$309,IF('ИД Свод'!E77='Методика оценки'!$H$310,'Методика оценки'!$E$310,IF('ИД Свод'!E77='Методика оценки'!$H$311,'Методика оценки'!$E$311,'Методика оценки'!$C$310)))))*$D$68</f>
        <v>0.9</v>
      </c>
      <c r="G68" s="118">
        <f>(IF('ИД Свод'!F77='Методика оценки'!$H$308,'Методика оценки'!$E$308,IF('ИД Свод'!F77='Методика оценки'!$H$309,'Методика оценки'!$E$309,IF('ИД Свод'!F77='Методика оценки'!$H$310,'Методика оценки'!$E$310,IF('ИД Свод'!F77='Методика оценки'!$H$311,'Методика оценки'!$E$311,'Методика оценки'!$C$310)))))*$D$68</f>
        <v>0.9</v>
      </c>
      <c r="H68" s="118">
        <f>(IF('ИД Свод'!G77='Методика оценки'!$H$308,'Методика оценки'!$E$308,IF('ИД Свод'!G77='Методика оценки'!$H$309,'Методика оценки'!$E$309,IF('ИД Свод'!G77='Методика оценки'!$H$310,'Методика оценки'!$E$310,IF('ИД Свод'!G77='Методика оценки'!$H$311,'Методика оценки'!$E$311,'Методика оценки'!$C$310)))))*$D$68</f>
        <v>0</v>
      </c>
      <c r="I68" s="118">
        <f>(IF('ИД Свод'!H77='Методика оценки'!$H$308,'Методика оценки'!$E$308,IF('ИД Свод'!H77='Методика оценки'!$H$309,'Методика оценки'!$E$309,IF('ИД Свод'!H77='Методика оценки'!$H$310,'Методика оценки'!$E$310,IF('ИД Свод'!H77='Методика оценки'!$H$311,'Методика оценки'!$E$311,'Методика оценки'!$C$310)))))*$D$68</f>
        <v>0.9</v>
      </c>
      <c r="J68" s="118">
        <f>(IF('ИД Свод'!I77='Методика оценки'!$H$308,'Методика оценки'!$E$308,IF('ИД Свод'!I77='Методика оценки'!$H$309,'Методика оценки'!$E$309,IF('ИД Свод'!I77='Методика оценки'!$H$310,'Методика оценки'!$E$310,IF('ИД Свод'!I77='Методика оценки'!$H$311,'Методика оценки'!$E$311,'Методика оценки'!$C$310)))))*$D$68</f>
        <v>0.9</v>
      </c>
      <c r="K68" s="118">
        <f>(IF('ИД Свод'!J77='Методика оценки'!$H$308,'Методика оценки'!$E$308,IF('ИД Свод'!J77='Методика оценки'!$H$309,'Методика оценки'!$E$309,IF('ИД Свод'!J77='Методика оценки'!$H$310,'Методика оценки'!$E$310,IF('ИД Свод'!J77='Методика оценки'!$H$311,'Методика оценки'!$E$311,'Методика оценки'!$C$310)))))*$D$68</f>
        <v>0.9</v>
      </c>
      <c r="L68" s="118">
        <f>(IF('ИД Свод'!K77='Методика оценки'!$H$308,'Методика оценки'!$E$308,IF('ИД Свод'!K77='Методика оценки'!$H$309,'Методика оценки'!$E$309,IF('ИД Свод'!K77='Методика оценки'!$H$310,'Методика оценки'!$E$310,IF('ИД Свод'!K77='Методика оценки'!$H$311,'Методика оценки'!$E$311,'Методика оценки'!$C$310)))))*$D$68</f>
        <v>0.9</v>
      </c>
    </row>
    <row r="69" spans="1:12" ht="30">
      <c r="A69" s="65"/>
      <c r="B69" s="86" t="str">
        <f>'Методика оценки'!A312</f>
        <v>К4.27.</v>
      </c>
      <c r="C69" s="86"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D69" s="165">
        <f>'Методика оценки'!D312*'Методика оценки'!D222</f>
        <v>1.2E-2</v>
      </c>
      <c r="E69" s="118">
        <f>(IF('ИД Свод'!D78='Методика оценки'!$H$313,'Методика оценки'!$E$313,IF('ИД Свод'!D78='Методика оценки'!$H$314,'Методика оценки'!$E$314,IF('ИД Свод'!D78='Методика оценки'!$H$315,'Методика оценки'!$E$315,IF('ИД Свод'!D78='Методика оценки'!$H$316,'Методика оценки'!$E$316,'Методика оценки'!$C$315)))))*$D$69</f>
        <v>0.9</v>
      </c>
      <c r="F69" s="118">
        <f>(IF('ИД Свод'!E78='Методика оценки'!$H$313,'Методика оценки'!$E$313,IF('ИД Свод'!E78='Методика оценки'!$H$314,'Методика оценки'!$E$314,IF('ИД Свод'!E78='Методика оценки'!$H$315,'Методика оценки'!$E$315,IF('ИД Свод'!E78='Методика оценки'!$H$316,'Методика оценки'!$E$316,'Методика оценки'!$C$315)))))*$D$69</f>
        <v>0.9</v>
      </c>
      <c r="G69" s="118">
        <f>(IF('ИД Свод'!F78='Методика оценки'!$H$313,'Методика оценки'!$E$313,IF('ИД Свод'!F78='Методика оценки'!$H$314,'Методика оценки'!$E$314,IF('ИД Свод'!F78='Методика оценки'!$H$315,'Методика оценки'!$E$315,IF('ИД Свод'!F78='Методика оценки'!$H$316,'Методика оценки'!$E$316,'Методика оценки'!$C$315)))))*$D$69</f>
        <v>0.9</v>
      </c>
      <c r="H69" s="118">
        <f>(IF('ИД Свод'!G78='Методика оценки'!$H$313,'Методика оценки'!$E$313,IF('ИД Свод'!G78='Методика оценки'!$H$314,'Методика оценки'!$E$314,IF('ИД Свод'!G78='Методика оценки'!$H$315,'Методика оценки'!$E$315,IF('ИД Свод'!G78='Методика оценки'!$H$316,'Методика оценки'!$E$316,'Методика оценки'!$C$315)))))*$D$69</f>
        <v>0</v>
      </c>
      <c r="I69" s="118">
        <f>(IF('ИД Свод'!H78='Методика оценки'!$H$313,'Методика оценки'!$E$313,IF('ИД Свод'!H78='Методика оценки'!$H$314,'Методика оценки'!$E$314,IF('ИД Свод'!H78='Методика оценки'!$H$315,'Методика оценки'!$E$315,IF('ИД Свод'!H78='Методика оценки'!$H$316,'Методика оценки'!$E$316,'Методика оценки'!$C$315)))))*$D$69</f>
        <v>0.9</v>
      </c>
      <c r="J69" s="118">
        <f>(IF('ИД Свод'!I78='Методика оценки'!$H$313,'Методика оценки'!$E$313,IF('ИД Свод'!I78='Методика оценки'!$H$314,'Методика оценки'!$E$314,IF('ИД Свод'!I78='Методика оценки'!$H$315,'Методика оценки'!$E$315,IF('ИД Свод'!I78='Методика оценки'!$H$316,'Методика оценки'!$E$316,'Методика оценки'!$C$315)))))*$D$69</f>
        <v>0.9</v>
      </c>
      <c r="K69" s="118">
        <f>(IF('ИД Свод'!J78='Методика оценки'!$H$313,'Методика оценки'!$E$313,IF('ИД Свод'!J78='Методика оценки'!$H$314,'Методика оценки'!$E$314,IF('ИД Свод'!J78='Методика оценки'!$H$315,'Методика оценки'!$E$315,IF('ИД Свод'!J78='Методика оценки'!$H$316,'Методика оценки'!$E$316,'Методика оценки'!$C$315)))))*$D$69</f>
        <v>0.9</v>
      </c>
      <c r="L69" s="118">
        <f>(IF('ИД Свод'!K78='Методика оценки'!$H$313,'Методика оценки'!$E$313,IF('ИД Свод'!K78='Методика оценки'!$H$314,'Методика оценки'!$E$314,IF('ИД Свод'!K78='Методика оценки'!$H$315,'Методика оценки'!$E$315,IF('ИД Свод'!K78='Методика оценки'!$H$316,'Методика оценки'!$E$316,'Методика оценки'!$C$315)))))*$D$69</f>
        <v>0.9</v>
      </c>
    </row>
    <row r="70" spans="1:12" ht="30">
      <c r="A70" s="65"/>
      <c r="B70" s="86" t="str">
        <f>'Методика оценки'!A317</f>
        <v>К4.28.</v>
      </c>
      <c r="C70" s="86" t="str">
        <f>'Методика оценки'!C317</f>
        <v>Оценка состояния пищеблока, указанная в Акте проверки готовности ДОО к 2014-2015 учебному году</v>
      </c>
      <c r="D70" s="165">
        <f>'Методика оценки'!D317*'Методика оценки'!D222</f>
        <v>1.2E-2</v>
      </c>
      <c r="E70" s="118">
        <f>(IF('ИД Свод'!D79='Методика оценки'!$H$318,'Методика оценки'!$E$318,IF('ИД Свод'!D79='Методика оценки'!$H$319,'Методика оценки'!$E$319,IF('ИД Свод'!D79='Методика оценки'!$H$320,'Методика оценки'!$E$320,IF('ИД Свод'!D79='Методика оценки'!$H$321,'Методика оценки'!$E$321,'Методика оценки'!$C$320)))))*$D$70</f>
        <v>0.6</v>
      </c>
      <c r="F70" s="118">
        <f>(IF('ИД Свод'!E79='Методика оценки'!$H$318,'Методика оценки'!$E$318,IF('ИД Свод'!E79='Методика оценки'!$H$319,'Методика оценки'!$E$319,IF('ИД Свод'!E79='Методика оценки'!$H$320,'Методика оценки'!$E$320,IF('ИД Свод'!E79='Методика оценки'!$H$321,'Методика оценки'!$E$321,'Методика оценки'!$C$320)))))*$D$70</f>
        <v>0.6</v>
      </c>
      <c r="G70" s="118">
        <f>(IF('ИД Свод'!F79='Методика оценки'!$H$318,'Методика оценки'!$E$318,IF('ИД Свод'!F79='Методика оценки'!$H$319,'Методика оценки'!$E$319,IF('ИД Свод'!F79='Методика оценки'!$H$320,'Методика оценки'!$E$320,IF('ИД Свод'!F79='Методика оценки'!$H$321,'Методика оценки'!$E$321,'Методика оценки'!$C$320)))))*$D$70</f>
        <v>0.6</v>
      </c>
      <c r="H70" s="118">
        <f>(IF('ИД Свод'!G79='Методика оценки'!$H$318,'Методика оценки'!$E$318,IF('ИД Свод'!G79='Методика оценки'!$H$319,'Методика оценки'!$E$319,IF('ИД Свод'!G79='Методика оценки'!$H$320,'Методика оценки'!$E$320,IF('ИД Свод'!G79='Методика оценки'!$H$321,'Методика оценки'!$E$321,'Методика оценки'!$C$320)))))*$D$70</f>
        <v>0.9</v>
      </c>
      <c r="I70" s="118">
        <f>(IF('ИД Свод'!H79='Методика оценки'!$H$318,'Методика оценки'!$E$318,IF('ИД Свод'!H79='Методика оценки'!$H$319,'Методика оценки'!$E$319,IF('ИД Свод'!H79='Методика оценки'!$H$320,'Методика оценки'!$E$320,IF('ИД Свод'!H79='Методика оценки'!$H$321,'Методика оценки'!$E$321,'Методика оценки'!$C$320)))))*$D$70</f>
        <v>0.6</v>
      </c>
      <c r="J70" s="118">
        <f>(IF('ИД Свод'!I79='Методика оценки'!$H$318,'Методика оценки'!$E$318,IF('ИД Свод'!I79='Методика оценки'!$H$319,'Методика оценки'!$E$319,IF('ИД Свод'!I79='Методика оценки'!$H$320,'Методика оценки'!$E$320,IF('ИД Свод'!I79='Методика оценки'!$H$321,'Методика оценки'!$E$321,'Методика оценки'!$C$320)))))*$D$70</f>
        <v>0.9</v>
      </c>
      <c r="K70" s="118">
        <f>(IF('ИД Свод'!J79='Методика оценки'!$H$318,'Методика оценки'!$E$318,IF('ИД Свод'!J79='Методика оценки'!$H$319,'Методика оценки'!$E$319,IF('ИД Свод'!J79='Методика оценки'!$H$320,'Методика оценки'!$E$320,IF('ИД Свод'!J79='Методика оценки'!$H$321,'Методика оценки'!$E$321,'Методика оценки'!$C$320)))))*$D$70</f>
        <v>0.6</v>
      </c>
      <c r="L70" s="118">
        <f>(IF('ИД Свод'!K79='Методика оценки'!$H$318,'Методика оценки'!$E$318,IF('ИД Свод'!K79='Методика оценки'!$H$319,'Методика оценки'!$E$319,IF('ИД Свод'!K79='Методика оценки'!$H$320,'Методика оценки'!$E$320,IF('ИД Свод'!K79='Методика оценки'!$H$321,'Методика оценки'!$E$321,'Методика оценки'!$C$320)))))*$D$70</f>
        <v>0.9</v>
      </c>
    </row>
    <row r="71" spans="1:12">
      <c r="A71" s="64"/>
      <c r="B71" s="106" t="str">
        <f>'Методика оценки'!A322</f>
        <v>К5</v>
      </c>
      <c r="C71" s="106" t="str">
        <f>'Методика оценки'!B322</f>
        <v>Группа критериев 5. Обеспеченность финансовыми ресурсами</v>
      </c>
      <c r="D71" s="164">
        <v>1</v>
      </c>
      <c r="E71" s="178">
        <f t="shared" ref="E71:L71" si="5">SUM(E72:E75)*$D$71</f>
        <v>3.75</v>
      </c>
      <c r="F71" s="178">
        <f t="shared" si="5"/>
        <v>3.75</v>
      </c>
      <c r="G71" s="178">
        <f t="shared" si="5"/>
        <v>3.75</v>
      </c>
      <c r="H71" s="178">
        <f t="shared" si="5"/>
        <v>3.75</v>
      </c>
      <c r="I71" s="178">
        <f t="shared" si="5"/>
        <v>3.75</v>
      </c>
      <c r="J71" s="178">
        <f t="shared" si="5"/>
        <v>3.75</v>
      </c>
      <c r="K71" s="178">
        <f t="shared" si="5"/>
        <v>3.75</v>
      </c>
      <c r="L71" s="178">
        <f t="shared" si="5"/>
        <v>3.75</v>
      </c>
    </row>
    <row r="72" spans="1:12" ht="45">
      <c r="A72" s="65"/>
      <c r="B72" s="86" t="str">
        <f>'Методика оценки'!A323</f>
        <v>К5.1.</v>
      </c>
      <c r="C72" s="86" t="str">
        <f>'Методика оценки'!C323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2" s="165">
        <f>'Методика оценки'!D323*'Методика оценки'!D322</f>
        <v>1.2500000000000001E-2</v>
      </c>
      <c r="E72" s="118">
        <f>(IF(('ИД Свод'!D80/'ИД Свод'!D81)&lt;'Методика оценки'!$H$325,'Методика оценки'!$E$325,IF(('ИД Свод'!D80/'ИД Свод'!D81)&gt;='Методика оценки'!$H$326,'Методика оценки'!$E$326,'Методика оценки'!$E$325)))*$D$72</f>
        <v>1.25</v>
      </c>
      <c r="F72" s="118">
        <f>(IF(('ИД Свод'!E80/'ИД Свод'!E81)&lt;'Методика оценки'!$H$325,'Методика оценки'!$E$325,IF(('ИД Свод'!E80/'ИД Свод'!E81)&gt;='Методика оценки'!$H$326,'Методика оценки'!$E$326,'Методика оценки'!$E$325)))*$D$72</f>
        <v>1.25</v>
      </c>
      <c r="G72" s="118">
        <f>(IF(('ИД Свод'!F80/'ИД Свод'!F81)&lt;'Методика оценки'!$H$325,'Методика оценки'!$E$325,IF(('ИД Свод'!F80/'ИД Свод'!F81)&gt;='Методика оценки'!$H$326,'Методика оценки'!$E$326,'Методика оценки'!$E$325)))*$D$72</f>
        <v>1.25</v>
      </c>
      <c r="H72" s="118">
        <f>(IF(('ИД Свод'!G80/'ИД Свод'!G81)&lt;'Методика оценки'!$H$325,'Методика оценки'!$E$325,IF(('ИД Свод'!G80/'ИД Свод'!G81)&gt;='Методика оценки'!$H$326,'Методика оценки'!$E$326,'Методика оценки'!$E$325)))*$D$72</f>
        <v>1.25</v>
      </c>
      <c r="I72" s="118">
        <f>(IF(('ИД Свод'!H80/'ИД Свод'!H81)&lt;'Методика оценки'!$H$325,'Методика оценки'!$E$325,IF(('ИД Свод'!H80/'ИД Свод'!H81)&gt;='Методика оценки'!$H$326,'Методика оценки'!$E$326,'Методика оценки'!$E$325)))*$D$72</f>
        <v>1.25</v>
      </c>
      <c r="J72" s="118">
        <f>(IF(('ИД Свод'!I80/'ИД Свод'!I81)&lt;'Методика оценки'!$H$325,'Методика оценки'!$E$325,IF(('ИД Свод'!I80/'ИД Свод'!I81)&gt;='Методика оценки'!$H$326,'Методика оценки'!$E$326,'Методика оценки'!$E$325)))*$D$72</f>
        <v>1.25</v>
      </c>
      <c r="K72" s="118">
        <f>(IF(('ИД Свод'!J80/'ИД Свод'!J81)&lt;'Методика оценки'!$H$325,'Методика оценки'!$E$325,IF(('ИД Свод'!J80/'ИД Свод'!J81)&gt;='Методика оценки'!$H$326,'Методика оценки'!$E$326,'Методика оценки'!$E$325)))*$D$72</f>
        <v>1.25</v>
      </c>
      <c r="L72" s="118">
        <f>(IF(('ИД Свод'!K80/'ИД Свод'!K81)&lt;'Методика оценки'!$H$325,'Методика оценки'!$E$325,IF(('ИД Свод'!K80/'ИД Свод'!K81)&gt;='Методика оценки'!$H$326,'Методика оценки'!$E$326,'Методика оценки'!$E$325)))*$D$72</f>
        <v>1.25</v>
      </c>
    </row>
    <row r="73" spans="1:12" ht="30">
      <c r="A73" s="65"/>
      <c r="B73" s="86" t="str">
        <f>'Методика оценки'!A327</f>
        <v>К5.2.</v>
      </c>
      <c r="C73" s="86" t="str">
        <f>'Методика оценки'!C327</f>
        <v>Отношение среднего размера родительской платы за услуги ДОО к среднему размеру родительской платы за услуги ДОО в Чеченской Республике</v>
      </c>
      <c r="D73" s="165">
        <f>'Методика оценки'!D327*'Методика оценки'!D322</f>
        <v>1.2500000000000001E-2</v>
      </c>
      <c r="E73" s="118">
        <f>(IF(('ИД Свод'!D82/'ИД Свод'!D83)&lt;='Методика оценки'!$H$329,'Методика оценки'!$E$329,IF(('ИД Свод'!D82/'ИД Свод'!D83)&gt;'Методика оценки'!$H$330,'Методика оценки'!$E$330,'Методика оценки'!$E$329)))*$D$73</f>
        <v>1.25</v>
      </c>
      <c r="F73" s="118">
        <f>(IF(('ИД Свод'!E82/'ИД Свод'!E83)&lt;='Методика оценки'!$H$329,'Методика оценки'!$E$329,IF(('ИД Свод'!E82/'ИД Свод'!E83)&gt;'Методика оценки'!$H$330,'Методика оценки'!$E$330,'Методика оценки'!$E$329)))*$D$73</f>
        <v>1.25</v>
      </c>
      <c r="G73" s="118">
        <f>(IF(('ИД Свод'!F82/'ИД Свод'!F83)&lt;='Методика оценки'!$H$329,'Методика оценки'!$E$329,IF(('ИД Свод'!F82/'ИД Свод'!F83)&gt;'Методика оценки'!$H$330,'Методика оценки'!$E$330,'Методика оценки'!$E$329)))*$D$73</f>
        <v>1.25</v>
      </c>
      <c r="H73" s="118">
        <f>(IF(('ИД Свод'!G82/'ИД Свод'!G83)&lt;='Методика оценки'!$H$329,'Методика оценки'!$E$329,IF(('ИД Свод'!G82/'ИД Свод'!G83)&gt;'Методика оценки'!$H$330,'Методика оценки'!$E$330,'Методика оценки'!$E$329)))*$D$73</f>
        <v>1.25</v>
      </c>
      <c r="I73" s="118">
        <f>(IF(('ИД Свод'!H82/'ИД Свод'!H83)&lt;='Методика оценки'!$H$329,'Методика оценки'!$E$329,IF(('ИД Свод'!H82/'ИД Свод'!H83)&gt;'Методика оценки'!$H$330,'Методика оценки'!$E$330,'Методика оценки'!$E$329)))*$D$73</f>
        <v>1.25</v>
      </c>
      <c r="J73" s="118">
        <f>(IF(('ИД Свод'!I82/'ИД Свод'!I83)&lt;='Методика оценки'!$H$329,'Методика оценки'!$E$329,IF(('ИД Свод'!I82/'ИД Свод'!I83)&gt;'Методика оценки'!$H$330,'Методика оценки'!$E$330,'Методика оценки'!$E$329)))*$D$73</f>
        <v>1.25</v>
      </c>
      <c r="K73" s="118">
        <f>(IF(('ИД Свод'!J82/'ИД Свод'!J83)&lt;='Методика оценки'!$H$329,'Методика оценки'!$E$329,IF(('ИД Свод'!J82/'ИД Свод'!J83)&gt;'Методика оценки'!$H$330,'Методика оценки'!$E$330,'Методика оценки'!$E$329)))*$D$73</f>
        <v>1.25</v>
      </c>
      <c r="L73" s="118">
        <f>(IF(('ИД Свод'!K82/'ИД Свод'!K83)&lt;='Методика оценки'!$H$329,'Методика оценки'!$E$329,IF(('ИД Свод'!K82/'ИД Свод'!K83)&gt;'Методика оценки'!$H$330,'Методика оценки'!$E$330,'Методика оценки'!$E$329)))*$D$73</f>
        <v>1.25</v>
      </c>
    </row>
    <row r="74" spans="1:12">
      <c r="A74" s="65"/>
      <c r="B74" s="86" t="str">
        <f>'Методика оценки'!A331</f>
        <v>К5.3.</v>
      </c>
      <c r="C74" s="86" t="str">
        <f>'Методика оценки'!C331</f>
        <v>Средние расходы на обеспечение образовательного процесса на 1 воспитанника</v>
      </c>
      <c r="D74" s="165">
        <f>'Методика оценки'!D331*'Методика оценки'!D322</f>
        <v>1.2500000000000001E-2</v>
      </c>
      <c r="E74" s="179">
        <f>IF(('ИД Свод'!D84/'ИД Свод'!D9)&lt;='Методика оценки'!$J$332,'Методика оценки'!$E$332,IF('Методика оценки'!$H$333&lt;=('ИД Свод'!D84/'ИД Свод'!D9)&lt;='Методика оценки'!$J$333,'Методика оценки'!$E$333,IF(('ИД Свод'!D84/'ИД Свод'!D9)&gt;='Методика оценки'!$H$334,'Методика оценки'!$E$334,ISERROR(0)))*$D$74)</f>
        <v>1.25</v>
      </c>
      <c r="F74" s="179">
        <f>IF(('ИД Свод'!E84/'ИД Свод'!E9)&lt;='Методика оценки'!$J$332,'Методика оценки'!$E$332,IF('Методика оценки'!$H$333&lt;=('ИД Свод'!E84/'ИД Свод'!E9)&lt;='Методика оценки'!$J$333,'Методика оценки'!$E$333,IF(('ИД Свод'!E84/'ИД Свод'!E9)&gt;='Методика оценки'!$H$334,'Методика оценки'!$E$334,ISERROR(0)))*$D$74)</f>
        <v>1.25</v>
      </c>
      <c r="G74" s="179">
        <f>IF(('ИД Свод'!F84/'ИД Свод'!F9)&lt;='Методика оценки'!$J$332,'Методика оценки'!$E$332,IF('Методика оценки'!$H$333&lt;=('ИД Свод'!F84/'ИД Свод'!F9)&lt;='Методика оценки'!$J$333,'Методика оценки'!$E$333,IF(('ИД Свод'!F84/'ИД Свод'!F9)&gt;='Методика оценки'!$H$334,'Методика оценки'!$E$334,ISERROR(0)))*$D$74)</f>
        <v>1.25</v>
      </c>
      <c r="H74" s="179">
        <f>IF(('ИД Свод'!G84/'ИД Свод'!G9)&lt;='Методика оценки'!$J$332,'Методика оценки'!$E$332,IF('Методика оценки'!$H$333&lt;=('ИД Свод'!G84/'ИД Свод'!G9)&lt;='Методика оценки'!$J$333,'Методика оценки'!$E$333,IF(('ИД Свод'!G84/'ИД Свод'!G9)&gt;='Методика оценки'!$H$334,'Методика оценки'!$E$334,ISERROR(0)))*$D$74)</f>
        <v>1.25</v>
      </c>
      <c r="I74" s="179">
        <f>IF(('ИД Свод'!H84/'ИД Свод'!H9)&lt;='Методика оценки'!$J$332,'Методика оценки'!$E$332,IF('Методика оценки'!$H$333&lt;=('ИД Свод'!H84/'ИД Свод'!H9)&lt;='Методика оценки'!$J$333,'Методика оценки'!$E$333,IF(('ИД Свод'!H84/'ИД Свод'!H9)&gt;='Методика оценки'!$H$334,'Методика оценки'!$E$334,ISERROR(0)))*$D$74)</f>
        <v>1.25</v>
      </c>
      <c r="J74" s="179">
        <f>IF(('ИД Свод'!I84/'ИД Свод'!I9)&lt;='Методика оценки'!$J$332,'Методика оценки'!$E$332,IF('Методика оценки'!$H$333&lt;=('ИД Свод'!I84/'ИД Свод'!I9)&lt;='Методика оценки'!$J$333,'Методика оценки'!$E$333,IF(('ИД Свод'!I84/'ИД Свод'!I9)&gt;='Методика оценки'!$H$334,'Методика оценки'!$E$334,ISERROR(0)))*$D$74)</f>
        <v>1.25</v>
      </c>
      <c r="K74" s="179">
        <f>IF(('ИД Свод'!J84/'ИД Свод'!J9)&lt;='Методика оценки'!$J$332,'Методика оценки'!$E$332,IF('Методика оценки'!$H$333&lt;=('ИД Свод'!J84/'ИД Свод'!J9)&lt;='Методика оценки'!$J$333,'Методика оценки'!$E$333,IF(('ИД Свод'!J84/'ИД Свод'!J9)&gt;='Методика оценки'!$H$334,'Методика оценки'!$E$334,ISERROR(0)))*$D$74)</f>
        <v>1.25</v>
      </c>
      <c r="L74" s="179">
        <f>IF(('ИД Свод'!K84/'ИД Свод'!K9)&lt;='Методика оценки'!$J$332,'Методика оценки'!$E$332,IF('Методика оценки'!$H$333&lt;=('ИД Свод'!K84/'ИД Свод'!K9)&lt;='Методика оценки'!$J$333,'Методика оценки'!$E$333,IF(('ИД Свод'!K84/'ИД Свод'!K9)&gt;='Методика оценки'!$H$334,'Методика оценки'!$E$334,ISERROR(0)))*$D$74)</f>
        <v>1.25</v>
      </c>
    </row>
    <row r="75" spans="1:12">
      <c r="A75" s="65"/>
      <c r="B75" s="111" t="str">
        <f>'Методика оценки'!A335</f>
        <v>К5.4.</v>
      </c>
      <c r="C75" s="111" t="str">
        <f>'Методика оценки'!C335</f>
        <v>Объем платных услуг на 1 воспитанника</v>
      </c>
      <c r="D75" s="165">
        <f>'Методика оценки'!D335*'Методика оценки'!D322</f>
        <v>1.2500000000000001E-2</v>
      </c>
      <c r="E75" s="179">
        <f>IF(('ИД Свод'!D85/'ИД Свод'!D9)&lt;='Методика оценки'!$J$336,'Методика оценки'!$E$336,IF('Методика оценки'!$H$337&lt;=('ИД Свод'!D85/'ИД Свод'!D9)&lt;='Методика оценки'!$J$337,'Методика оценки'!$E$337,IF(('ИД Свод'!D85/'ИД Свод'!D9)&gt;='Методика оценки'!$H$338,'Методика оценки'!$E$338,'Методика оценки'!$E$337)))*$D$75</f>
        <v>0</v>
      </c>
      <c r="F75" s="179">
        <f>IF(('ИД Свод'!E85/'ИД Свод'!E9)&lt;='Методика оценки'!$J$336,'Методика оценки'!$E$336,IF('Методика оценки'!$H$337&lt;=('ИД Свод'!E85/'ИД Свод'!E9)&lt;='Методика оценки'!$J$337,'Методика оценки'!$E$337,IF(('ИД Свод'!E85/'ИД Свод'!E9)&gt;='Методика оценки'!$H$338,'Методика оценки'!$E$338,'Методика оценки'!$E$337)))*$D$75</f>
        <v>0</v>
      </c>
      <c r="G75" s="179">
        <f>IF(('ИД Свод'!F85/'ИД Свод'!F9)&lt;='Методика оценки'!$J$336,'Методика оценки'!$E$336,IF('Методика оценки'!$H$337&lt;=('ИД Свод'!F85/'ИД Свод'!F9)&lt;='Методика оценки'!$J$337,'Методика оценки'!$E$337,IF(('ИД Свод'!F85/'ИД Свод'!F9)&gt;='Методика оценки'!$H$338,'Методика оценки'!$E$338,'Методика оценки'!$E$337)))*$D$75</f>
        <v>0</v>
      </c>
      <c r="H75" s="179">
        <f>IF(('ИД Свод'!G85/'ИД Свод'!G9)&lt;='Методика оценки'!$J$336,'Методика оценки'!$E$336,IF('Методика оценки'!$H$337&lt;=('ИД Свод'!G85/'ИД Свод'!G9)&lt;='Методика оценки'!$J$337,'Методика оценки'!$E$337,IF(('ИД Свод'!G85/'ИД Свод'!G9)&gt;='Методика оценки'!$H$338,'Методика оценки'!$E$338,'Методика оценки'!$E$337)))*$D$75</f>
        <v>0</v>
      </c>
      <c r="I75" s="179">
        <f>IF(('ИД Свод'!H85/'ИД Свод'!H9)&lt;='Методика оценки'!$J$336,'Методика оценки'!$E$336,IF('Методика оценки'!$H$337&lt;=('ИД Свод'!H85/'ИД Свод'!H9)&lt;='Методика оценки'!$J$337,'Методика оценки'!$E$337,IF(('ИД Свод'!H85/'ИД Свод'!H9)&gt;='Методика оценки'!$H$338,'Методика оценки'!$E$338,'Методика оценки'!$E$337)))*$D$75</f>
        <v>0</v>
      </c>
      <c r="J75" s="179">
        <f>IF(('ИД Свод'!I85/'ИД Свод'!I9)&lt;='Методика оценки'!$J$336,'Методика оценки'!$E$336,IF('Методика оценки'!$H$337&lt;=('ИД Свод'!I85/'ИД Свод'!I9)&lt;='Методика оценки'!$J$337,'Методика оценки'!$E$337,IF(('ИД Свод'!I85/'ИД Свод'!I9)&gt;='Методика оценки'!$H$338,'Методика оценки'!$E$338,'Методика оценки'!$E$337)))*$D$75</f>
        <v>0</v>
      </c>
      <c r="K75" s="179">
        <f>IF(('ИД Свод'!J85/'ИД Свод'!J9)&lt;='Методика оценки'!$J$336,'Методика оценки'!$E$336,IF('Методика оценки'!$H$337&lt;=('ИД Свод'!J85/'ИД Свод'!J9)&lt;='Методика оценки'!$J$337,'Методика оценки'!$E$337,IF(('ИД Свод'!J85/'ИД Свод'!J9)&gt;='Методика оценки'!$H$338,'Методика оценки'!$E$338,'Методика оценки'!$E$337)))*$D$75</f>
        <v>0</v>
      </c>
      <c r="L75" s="179">
        <f>IF(('ИД Свод'!K85/'ИД Свод'!K9)&lt;='Методика оценки'!$J$336,'Методика оценки'!$E$336,IF('Методика оценки'!$H$337&lt;=('ИД Свод'!K85/'ИД Свод'!K9)&lt;='Методика оценки'!$J$337,'Методика оценки'!$E$337,IF(('ИД Свод'!K85/'ИД Свод'!K9)&gt;='Методика оценки'!$H$338,'Методика оценки'!$E$338,'Методика оценки'!$E$337)))*$D$75</f>
        <v>0</v>
      </c>
    </row>
    <row r="76" spans="1:12">
      <c r="A76" s="64"/>
      <c r="B76" s="106" t="str">
        <f>'Методика оценки'!A341</f>
        <v>К6</v>
      </c>
      <c r="C76" s="106" t="str">
        <f>'Методика оценки'!B341</f>
        <v>Группа критериев 6. Качество информирования</v>
      </c>
      <c r="D76" s="164">
        <v>1</v>
      </c>
      <c r="E76" s="178">
        <f t="shared" ref="E76:L76" si="6">(SUM(E77:E78)+SUM(E84:E85)+SUM(E88:E90)+SUM(E94:E97))*$D$76</f>
        <v>5.333000000000002</v>
      </c>
      <c r="F76" s="178">
        <f t="shared" si="6"/>
        <v>5.333000000000002</v>
      </c>
      <c r="G76" s="178">
        <f t="shared" si="6"/>
        <v>5.333000000000002</v>
      </c>
      <c r="H76" s="178">
        <f t="shared" si="6"/>
        <v>4.2330000000000005</v>
      </c>
      <c r="I76" s="178">
        <f t="shared" si="6"/>
        <v>1.0000000000000002</v>
      </c>
      <c r="J76" s="178">
        <f t="shared" si="6"/>
        <v>4.9990000000000014</v>
      </c>
      <c r="K76" s="178">
        <f t="shared" si="6"/>
        <v>1.1000000000000003</v>
      </c>
      <c r="L76" s="178">
        <f t="shared" si="6"/>
        <v>6.9990000000000023</v>
      </c>
    </row>
    <row r="77" spans="1:12">
      <c r="A77" s="65"/>
      <c r="B77" s="111" t="str">
        <f>'Методика оценки'!A342</f>
        <v>К6.1.</v>
      </c>
      <c r="C77" s="86" t="str">
        <f>'Методика оценки'!C342</f>
        <v>Наличие функционирующего официального сайта ДОО в сети Интернет</v>
      </c>
      <c r="D77" s="165">
        <f>'Методика оценки'!D342*'Методика оценки'!D341</f>
        <v>5.000000000000001E-3</v>
      </c>
      <c r="E77" s="118">
        <f>(IF('ИД Свод'!D86='Методика оценки'!$H$343,'Методика оценки'!$E$343,IF('ИД Свод'!D86='Методика оценки'!$H$344,'Методика оценки'!$E$344,'Методика оценки'!$E$343)))*$D$77</f>
        <v>0.50000000000000011</v>
      </c>
      <c r="F77" s="118">
        <f>(IF('ИД Свод'!E86='Методика оценки'!$H$343,'Методика оценки'!$E$343,IF('ИД Свод'!E86='Методика оценки'!$H$344,'Методика оценки'!$E$344,'Методика оценки'!$E$343)))*$D$77</f>
        <v>0.50000000000000011</v>
      </c>
      <c r="G77" s="118">
        <f>(IF('ИД Свод'!F86='Методика оценки'!$H$343,'Методика оценки'!$E$343,IF('ИД Свод'!F86='Методика оценки'!$H$344,'Методика оценки'!$E$344,'Методика оценки'!$E$343)))*$D$77</f>
        <v>0.50000000000000011</v>
      </c>
      <c r="H77" s="118">
        <f>(IF('ИД Свод'!G86='Методика оценки'!$H$343,'Методика оценки'!$E$343,IF('ИД Свод'!G86='Методика оценки'!$H$344,'Методика оценки'!$E$344,'Методика оценки'!$E$343)))*$D$77</f>
        <v>0.50000000000000011</v>
      </c>
      <c r="I77" s="118">
        <f>(IF('ИД Свод'!H86='Методика оценки'!$H$343,'Методика оценки'!$E$343,IF('ИД Свод'!H86='Методика оценки'!$H$344,'Методика оценки'!$E$344,'Методика оценки'!$E$343)))*$D$77</f>
        <v>0.50000000000000011</v>
      </c>
      <c r="J77" s="118">
        <f>(IF('ИД Свод'!I86='Методика оценки'!$H$343,'Методика оценки'!$E$343,IF('ИД Свод'!I86='Методика оценки'!$H$344,'Методика оценки'!$E$344,'Методика оценки'!$E$343)))*$D$77</f>
        <v>0.50000000000000011</v>
      </c>
      <c r="K77" s="118">
        <f>(IF('ИД Свод'!J86='Методика оценки'!$H$343,'Методика оценки'!$E$343,IF('ИД Свод'!J86='Методика оценки'!$H$344,'Методика оценки'!$E$344,'Методика оценки'!$E$343)))*$D$77</f>
        <v>0</v>
      </c>
      <c r="L77" s="118">
        <f>(IF('ИД Свод'!K86='Методика оценки'!$H$343,'Методика оценки'!$E$343,IF('ИД Свод'!K86='Методика оценки'!$H$344,'Методика оценки'!$E$344,'Методика оценки'!$E$343)))*$D$77</f>
        <v>0.50000000000000011</v>
      </c>
    </row>
    <row r="78" spans="1:12">
      <c r="A78" s="65"/>
      <c r="B78" s="111" t="str">
        <f>'Методика оценки'!A345</f>
        <v>К6.2.</v>
      </c>
      <c r="C78" s="86" t="str">
        <f>'Методика оценки'!C345</f>
        <v>Наличие на официальном сайте ДОО учредительной и контактной информации</v>
      </c>
      <c r="D78" s="165">
        <f>'Методика оценки'!D345*'Методика оценки'!D341</f>
        <v>5.000000000000001E-3</v>
      </c>
      <c r="E78" s="118">
        <f t="shared" ref="E78:L78" si="7">SUM(E79:E83)*$D$78</f>
        <v>0.50000000000000011</v>
      </c>
      <c r="F78" s="118">
        <f t="shared" si="7"/>
        <v>0.50000000000000011</v>
      </c>
      <c r="G78" s="118">
        <f t="shared" si="7"/>
        <v>0.50000000000000011</v>
      </c>
      <c r="H78" s="118">
        <f t="shared" si="7"/>
        <v>0.40000000000000008</v>
      </c>
      <c r="I78" s="118">
        <f t="shared" si="7"/>
        <v>0.50000000000000011</v>
      </c>
      <c r="J78" s="118">
        <f t="shared" si="7"/>
        <v>0.50000000000000011</v>
      </c>
      <c r="K78" s="118">
        <f t="shared" si="7"/>
        <v>0.10000000000000002</v>
      </c>
      <c r="L78" s="118">
        <f t="shared" si="7"/>
        <v>0.50000000000000011</v>
      </c>
    </row>
    <row r="79" spans="1:12">
      <c r="A79" s="66"/>
      <c r="B79" s="112" t="str">
        <f>'Методика оценки'!A346</f>
        <v>К6.2.1.</v>
      </c>
      <c r="C79" s="113" t="str">
        <f>'Методика оценки'!K346</f>
        <v>о дате создания ДОО</v>
      </c>
      <c r="D79" s="166"/>
      <c r="E79" s="182">
        <f>IF('ИД Свод'!D88='Методика оценки'!$H$347,'Методика оценки'!$E$347,IF('ИД Свод'!D88='Методика оценки'!$H$348,'Методика оценки'!$E$348,'Методика оценки'!$E$347))</f>
        <v>20</v>
      </c>
      <c r="F79" s="182">
        <f>IF('ИД Свод'!E88='Методика оценки'!$H$347,'Методика оценки'!$E$347,IF('ИД Свод'!E88='Методика оценки'!$H$348,'Методика оценки'!$E$348,'Методика оценки'!$E$347))</f>
        <v>20</v>
      </c>
      <c r="G79" s="182">
        <f>IF('ИД Свод'!F88='Методика оценки'!$H$347,'Методика оценки'!$E$347,IF('ИД Свод'!F88='Методика оценки'!$H$348,'Методика оценки'!$E$348,'Методика оценки'!$E$347))</f>
        <v>20</v>
      </c>
      <c r="H79" s="182">
        <f>IF('ИД Свод'!G88='Методика оценки'!$H$347,'Методика оценки'!$E$347,IF('ИД Свод'!G88='Методика оценки'!$H$348,'Методика оценки'!$E$348,'Методика оценки'!$E$347))</f>
        <v>0</v>
      </c>
      <c r="I79" s="182">
        <f>IF('ИД Свод'!H88='Методика оценки'!$H$347,'Методика оценки'!$E$347,IF('ИД Свод'!H88='Методика оценки'!$H$348,'Методика оценки'!$E$348,'Методика оценки'!$E$347))</f>
        <v>20</v>
      </c>
      <c r="J79" s="182">
        <f>IF('ИД Свод'!I88='Методика оценки'!$H$347,'Методика оценки'!$E$347,IF('ИД Свод'!I88='Методика оценки'!$H$348,'Методика оценки'!$E$348,'Методика оценки'!$E$347))</f>
        <v>20</v>
      </c>
      <c r="K79" s="182">
        <f>IF('ИД Свод'!J88='Методика оценки'!$H$347,'Методика оценки'!$E$347,IF('ИД Свод'!J88='Методика оценки'!$H$348,'Методика оценки'!$E$348,'Методика оценки'!$E$347))</f>
        <v>0</v>
      </c>
      <c r="L79" s="182">
        <f>IF('ИД Свод'!K88='Методика оценки'!$H$347,'Методика оценки'!$E$347,IF('ИД Свод'!K88='Методика оценки'!$H$348,'Методика оценки'!$E$348,'Методика оценки'!$E$347))</f>
        <v>20</v>
      </c>
    </row>
    <row r="80" spans="1:12">
      <c r="A80" s="66"/>
      <c r="B80" s="112" t="str">
        <f>'Методика оценки'!A349</f>
        <v>К6.2.2.</v>
      </c>
      <c r="C80" s="113" t="str">
        <f>'Методика оценки'!K349</f>
        <v>об учредителях ДОО</v>
      </c>
      <c r="D80" s="166"/>
      <c r="E80" s="182">
        <f>IF('ИД Свод'!D89='Методика оценки'!$H$350,'Методика оценки'!$E$350,IF('ИД Свод'!D89='Методика оценки'!$H$351,'Методика оценки'!$E$351,'Методика оценки'!$E$350))</f>
        <v>20</v>
      </c>
      <c r="F80" s="182">
        <f>IF('ИД Свод'!E89='Методика оценки'!$H$350,'Методика оценки'!$E$350,IF('ИД Свод'!E89='Методика оценки'!$H$351,'Методика оценки'!$E$351,'Методика оценки'!$E$350))</f>
        <v>20</v>
      </c>
      <c r="G80" s="182">
        <f>IF('ИД Свод'!F89='Методика оценки'!$H$350,'Методика оценки'!$E$350,IF('ИД Свод'!F89='Методика оценки'!$H$351,'Методика оценки'!$E$351,'Методика оценки'!$E$350))</f>
        <v>20</v>
      </c>
      <c r="H80" s="182">
        <f>IF('ИД Свод'!G89='Методика оценки'!$H$350,'Методика оценки'!$E$350,IF('ИД Свод'!G89='Методика оценки'!$H$351,'Методика оценки'!$E$351,'Методика оценки'!$E$350))</f>
        <v>20</v>
      </c>
      <c r="I80" s="182">
        <f>IF('ИД Свод'!H89='Методика оценки'!$H$350,'Методика оценки'!$E$350,IF('ИД Свод'!H89='Методика оценки'!$H$351,'Методика оценки'!$E$351,'Методика оценки'!$E$350))</f>
        <v>20</v>
      </c>
      <c r="J80" s="182">
        <f>IF('ИД Свод'!I89='Методика оценки'!$H$350,'Методика оценки'!$E$350,IF('ИД Свод'!I89='Методика оценки'!$H$351,'Методика оценки'!$E$351,'Методика оценки'!$E$350))</f>
        <v>20</v>
      </c>
      <c r="K80" s="182">
        <f>IF('ИД Свод'!J89='Методика оценки'!$H$350,'Методика оценки'!$E$350,IF('ИД Свод'!J89='Методика оценки'!$H$351,'Методика оценки'!$E$351,'Методика оценки'!$E$350))</f>
        <v>0</v>
      </c>
      <c r="L80" s="182">
        <f>IF('ИД Свод'!K89='Методика оценки'!$H$350,'Методика оценки'!$E$350,IF('ИД Свод'!K89='Методика оценки'!$H$351,'Методика оценки'!$E$351,'Методика оценки'!$E$350))</f>
        <v>20</v>
      </c>
    </row>
    <row r="81" spans="1:12">
      <c r="A81" s="66"/>
      <c r="B81" s="112" t="str">
        <f>'Методика оценки'!A352</f>
        <v>К6.2.3.</v>
      </c>
      <c r="C81" s="113" t="str">
        <f>'Методика оценки'!K352</f>
        <v>о месте нахождения ДОО</v>
      </c>
      <c r="D81" s="166"/>
      <c r="E81" s="182">
        <f>IF('ИД Свод'!D90='Методика оценки'!$H$353,'Методика оценки'!$E$353,IF('ИД Свод'!D90='Методика оценки'!$H$354,'Методика оценки'!$E$354,'Методика оценки'!$E$353))</f>
        <v>20</v>
      </c>
      <c r="F81" s="182">
        <f>IF('ИД Свод'!E90='Методика оценки'!$H$353,'Методика оценки'!$E$353,IF('ИД Свод'!E90='Методика оценки'!$H$354,'Методика оценки'!$E$354,'Методика оценки'!$E$353))</f>
        <v>20</v>
      </c>
      <c r="G81" s="182">
        <f>IF('ИД Свод'!F90='Методика оценки'!$H$353,'Методика оценки'!$E$353,IF('ИД Свод'!F90='Методика оценки'!$H$354,'Методика оценки'!$E$354,'Методика оценки'!$E$353))</f>
        <v>20</v>
      </c>
      <c r="H81" s="182">
        <f>IF('ИД Свод'!G90='Методика оценки'!$H$353,'Методика оценки'!$E$353,IF('ИД Свод'!G90='Методика оценки'!$H$354,'Методика оценки'!$E$354,'Методика оценки'!$E$353))</f>
        <v>20</v>
      </c>
      <c r="I81" s="182">
        <f>IF('ИД Свод'!H90='Методика оценки'!$H$353,'Методика оценки'!$E$353,IF('ИД Свод'!H90='Методика оценки'!$H$354,'Методика оценки'!$E$354,'Методика оценки'!$E$353))</f>
        <v>20</v>
      </c>
      <c r="J81" s="182">
        <f>IF('ИД Свод'!I90='Методика оценки'!$H$353,'Методика оценки'!$E$353,IF('ИД Свод'!I90='Методика оценки'!$H$354,'Методика оценки'!$E$354,'Методика оценки'!$E$353))</f>
        <v>20</v>
      </c>
      <c r="K81" s="182">
        <f>IF('ИД Свод'!J90='Методика оценки'!$H$353,'Методика оценки'!$E$353,IF('ИД Свод'!J90='Методика оценки'!$H$354,'Методика оценки'!$E$354,'Методика оценки'!$E$353))</f>
        <v>0</v>
      </c>
      <c r="L81" s="182">
        <f>IF('ИД Свод'!K90='Методика оценки'!$H$353,'Методика оценки'!$E$353,IF('ИД Свод'!K90='Методика оценки'!$H$354,'Методика оценки'!$E$354,'Методика оценки'!$E$353))</f>
        <v>20</v>
      </c>
    </row>
    <row r="82" spans="1:12">
      <c r="A82" s="66"/>
      <c r="B82" s="112" t="str">
        <f>'Методика оценки'!A355</f>
        <v>К6.2.4.</v>
      </c>
      <c r="C82" s="113" t="str">
        <f>'Методика оценки'!K355</f>
        <v>о графике работы ДОО</v>
      </c>
      <c r="D82" s="166"/>
      <c r="E82" s="182">
        <f>IF('ИД Свод'!D91='Методика оценки'!$H$356,'Методика оценки'!$E$356,IF('ИД Свод'!D91='Методика оценки'!$H$357,'Методика оценки'!$E$357,'Методика оценки'!$E$356))</f>
        <v>20</v>
      </c>
      <c r="F82" s="182">
        <f>IF('ИД Свод'!E91='Методика оценки'!$H$356,'Методика оценки'!$E$356,IF('ИД Свод'!E91='Методика оценки'!$H$357,'Методика оценки'!$E$357,'Методика оценки'!$E$356))</f>
        <v>20</v>
      </c>
      <c r="G82" s="182">
        <f>IF('ИД Свод'!F91='Методика оценки'!$H$356,'Методика оценки'!$E$356,IF('ИД Свод'!F91='Методика оценки'!$H$357,'Методика оценки'!$E$357,'Методика оценки'!$E$356))</f>
        <v>20</v>
      </c>
      <c r="H82" s="182">
        <f>IF('ИД Свод'!G91='Методика оценки'!$H$356,'Методика оценки'!$E$356,IF('ИД Свод'!G91='Методика оценки'!$H$357,'Методика оценки'!$E$357,'Методика оценки'!$E$356))</f>
        <v>20</v>
      </c>
      <c r="I82" s="182">
        <f>IF('ИД Свод'!H91='Методика оценки'!$H$356,'Методика оценки'!$E$356,IF('ИД Свод'!H91='Методика оценки'!$H$357,'Методика оценки'!$E$357,'Методика оценки'!$E$356))</f>
        <v>20</v>
      </c>
      <c r="J82" s="182">
        <f>IF('ИД Свод'!I91='Методика оценки'!$H$356,'Методика оценки'!$E$356,IF('ИД Свод'!I91='Методика оценки'!$H$357,'Методика оценки'!$E$357,'Методика оценки'!$E$356))</f>
        <v>20</v>
      </c>
      <c r="K82" s="182">
        <f>IF('ИД Свод'!J91='Методика оценки'!$H$356,'Методика оценки'!$E$356,IF('ИД Свод'!J91='Методика оценки'!$H$357,'Методика оценки'!$E$357,'Методика оценки'!$E$356))</f>
        <v>0</v>
      </c>
      <c r="L82" s="182">
        <f>IF('ИД Свод'!K91='Методика оценки'!$H$356,'Методика оценки'!$E$356,IF('ИД Свод'!K91='Методика оценки'!$H$357,'Методика оценки'!$E$357,'Методика оценки'!$E$356))</f>
        <v>20</v>
      </c>
    </row>
    <row r="83" spans="1:12">
      <c r="A83" s="66"/>
      <c r="B83" s="112" t="str">
        <f>'Методика оценки'!A358</f>
        <v>К6.2.5.</v>
      </c>
      <c r="C83" s="113" t="str">
        <f>'Методика оценки'!K358</f>
        <v>контактной информации ДОО (телефона, электронной почты)</v>
      </c>
      <c r="D83" s="166"/>
      <c r="E83" s="182">
        <f>IF('ИД Свод'!D92='Методика оценки'!$H$359,'Методика оценки'!$E$359,IF('ИД Свод'!D92='Методика оценки'!$H4360,'Методика оценки'!$E$359,'Методика оценки'!$E$360))</f>
        <v>20</v>
      </c>
      <c r="F83" s="182">
        <f>IF('ИД Свод'!E92='Методика оценки'!$H$359,'Методика оценки'!$E$359,IF('ИД Свод'!E92='Методика оценки'!$H4360,'Методика оценки'!$E$359,'Методика оценки'!$E$360))</f>
        <v>20</v>
      </c>
      <c r="G83" s="182">
        <f>IF('ИД Свод'!F92='Методика оценки'!$H$359,'Методика оценки'!$E$359,IF('ИД Свод'!F92='Методика оценки'!$H4360,'Методика оценки'!$E$359,'Методика оценки'!$E$360))</f>
        <v>20</v>
      </c>
      <c r="H83" s="182">
        <f>IF('ИД Свод'!G92='Методика оценки'!$H$359,'Методика оценки'!$E$359,IF('ИД Свод'!G92='Методика оценки'!$H4360,'Методика оценки'!$E$359,'Методика оценки'!$E$360))</f>
        <v>20</v>
      </c>
      <c r="I83" s="182">
        <f>IF('ИД Свод'!H92='Методика оценки'!$H$359,'Методика оценки'!$E$359,IF('ИД Свод'!H92='Методика оценки'!$H4360,'Методика оценки'!$E$359,'Методика оценки'!$E$360))</f>
        <v>20</v>
      </c>
      <c r="J83" s="182">
        <f>IF('ИД Свод'!I92='Методика оценки'!$H$359,'Методика оценки'!$E$359,IF('ИД Свод'!I92='Методика оценки'!$H4360,'Методика оценки'!$E$359,'Методика оценки'!$E$360))</f>
        <v>20</v>
      </c>
      <c r="K83" s="182">
        <f>IF('ИД Свод'!J92='Методика оценки'!$H$359,'Методика оценки'!$E$359,IF('ИД Свод'!J92='Методика оценки'!$H4360,'Методика оценки'!$E$359,'Методика оценки'!$E$360))</f>
        <v>20</v>
      </c>
      <c r="L83" s="182">
        <f>IF('ИД Свод'!K92='Методика оценки'!$H$359,'Методика оценки'!$E$359,IF('ИД Свод'!K92='Методика оценки'!$H4360,'Методика оценки'!$E$359,'Методика оценки'!$E$360))</f>
        <v>20</v>
      </c>
    </row>
    <row r="84" spans="1:12">
      <c r="A84" s="65"/>
      <c r="B84" s="111" t="str">
        <f>'Методика оценки'!A361</f>
        <v>К6.3.</v>
      </c>
      <c r="C84" s="86" t="str">
        <f>'Методика оценки'!C361</f>
        <v>Наличие  на официальном сайте ДОО сведений о педагогических работниках</v>
      </c>
      <c r="D84" s="165">
        <f>'Методика оценки'!D361*'Методика оценки'!D341</f>
        <v>1.0000000000000002E-2</v>
      </c>
      <c r="E84" s="118">
        <f>(IF('ИД Свод'!D93='Методика оценки'!$H$362,'Методика оценки'!$E$362,IF('ИД Свод'!D93='Методика оценки'!$H$363,'Методика оценки'!$E$363,'Методика оценки'!$E$362)))*$D$84</f>
        <v>1.0000000000000002</v>
      </c>
      <c r="F84" s="118">
        <f>(IF('ИД Свод'!E93='Методика оценки'!$H$362,'Методика оценки'!$E$362,IF('ИД Свод'!E93='Методика оценки'!$H$363,'Методика оценки'!$E$363,'Методика оценки'!$E$362)))*$D$84</f>
        <v>1.0000000000000002</v>
      </c>
      <c r="G84" s="118">
        <f>(IF('ИД Свод'!F93='Методика оценки'!$H$362,'Методика оценки'!$E$362,IF('ИД Свод'!F93='Методика оценки'!$H$363,'Методика оценки'!$E$363,'Методика оценки'!$E$362)))*$D$84</f>
        <v>1.0000000000000002</v>
      </c>
      <c r="H84" s="118">
        <f>(IF('ИД Свод'!G93='Методика оценки'!$H$362,'Методика оценки'!$E$362,IF('ИД Свод'!G93='Методика оценки'!$H$363,'Методика оценки'!$E$363,'Методика оценки'!$E$362)))*$D$84</f>
        <v>1.0000000000000002</v>
      </c>
      <c r="I84" s="118">
        <f>(IF('ИД Свод'!H93='Методика оценки'!$H$362,'Методика оценки'!$E$362,IF('ИД Свод'!H93='Методика оценки'!$H$363,'Методика оценки'!$E$363,'Методика оценки'!$E$362)))*$D$84</f>
        <v>0</v>
      </c>
      <c r="J84" s="118">
        <f>(IF('ИД Свод'!I93='Методика оценки'!$H$362,'Методика оценки'!$E$362,IF('ИД Свод'!I93='Методика оценки'!$H$363,'Методика оценки'!$E$363,'Методика оценки'!$E$362)))*$D$84</f>
        <v>0</v>
      </c>
      <c r="K84" s="118">
        <f>(IF('ИД Свод'!J93='Методика оценки'!$H$362,'Методика оценки'!$E$362,IF('ИД Свод'!J93='Методика оценки'!$H$363,'Методика оценки'!$E$363,'Методика оценки'!$E$362)))*$D$84</f>
        <v>0</v>
      </c>
      <c r="L84" s="118">
        <f>(IF('ИД Свод'!K93='Методика оценки'!$H$362,'Методика оценки'!$E$362,IF('ИД Свод'!K93='Методика оценки'!$H$363,'Методика оценки'!$E$363,'Методика оценки'!$E$362)))*$D$84</f>
        <v>1.0000000000000002</v>
      </c>
    </row>
    <row r="85" spans="1:12">
      <c r="A85" s="65"/>
      <c r="B85" s="111" t="str">
        <f>'Методика оценки'!A364</f>
        <v>К6.4.</v>
      </c>
      <c r="C85" s="86" t="str">
        <f>'Методика оценки'!C364</f>
        <v>Наличие на официальном сайте ДОО информации о системе управления ДОО</v>
      </c>
      <c r="D85" s="165">
        <f>'Методика оценки'!D364*'Методика оценки'!D341</f>
        <v>1.0000000000000002E-2</v>
      </c>
      <c r="E85" s="118">
        <f t="shared" ref="E85:L85" si="8">SUM(E86:E87)*$D$85</f>
        <v>1.0000000000000002</v>
      </c>
      <c r="F85" s="118">
        <f t="shared" si="8"/>
        <v>1.0000000000000002</v>
      </c>
      <c r="G85" s="118">
        <f t="shared" si="8"/>
        <v>1.0000000000000002</v>
      </c>
      <c r="H85" s="118">
        <f t="shared" si="8"/>
        <v>0</v>
      </c>
      <c r="I85" s="118">
        <f t="shared" si="8"/>
        <v>0</v>
      </c>
      <c r="J85" s="118">
        <f t="shared" si="8"/>
        <v>0</v>
      </c>
      <c r="K85" s="118">
        <f t="shared" si="8"/>
        <v>0</v>
      </c>
      <c r="L85" s="118">
        <f t="shared" si="8"/>
        <v>1.0000000000000002</v>
      </c>
    </row>
    <row r="86" spans="1:12">
      <c r="A86" s="66"/>
      <c r="B86" s="112" t="str">
        <f>'Методика оценки'!A365</f>
        <v>К6.4.1.</v>
      </c>
      <c r="C86" s="113" t="str">
        <f>'Методика оценки'!K365</f>
        <v>об органах управления</v>
      </c>
      <c r="D86" s="166"/>
      <c r="E86" s="182">
        <f>IF('ИД Свод'!D95='Методика оценки'!$H$366,'Методика оценки'!$E$366,IF('ИД Свод'!D95='Методика оценки'!$H$367,'Методика оценки'!$E$367,'Методика оценки'!$E$366))</f>
        <v>50</v>
      </c>
      <c r="F86" s="182">
        <f>IF('ИД Свод'!E95='Методика оценки'!$H$366,'Методика оценки'!$E$366,IF('ИД Свод'!E95='Методика оценки'!$H$367,'Методика оценки'!$E$367,'Методика оценки'!$E$366))</f>
        <v>50</v>
      </c>
      <c r="G86" s="182">
        <f>IF('ИД Свод'!F95='Методика оценки'!$H$366,'Методика оценки'!$E$366,IF('ИД Свод'!F95='Методика оценки'!$H$367,'Методика оценки'!$E$367,'Методика оценки'!$E$366))</f>
        <v>50</v>
      </c>
      <c r="H86" s="182">
        <f>IF('ИД Свод'!G95='Методика оценки'!$H$366,'Методика оценки'!$E$366,IF('ИД Свод'!G95='Методика оценки'!$H$367,'Методика оценки'!$E$367,'Методика оценки'!$E$366))</f>
        <v>0</v>
      </c>
      <c r="I86" s="182">
        <f>IF('ИД Свод'!H95='Методика оценки'!$H$366,'Методика оценки'!$E$366,IF('ИД Свод'!H95='Методика оценки'!$H$367,'Методика оценки'!$E$367,'Методика оценки'!$E$366))</f>
        <v>0</v>
      </c>
      <c r="J86" s="182">
        <f>IF('ИД Свод'!I95='Методика оценки'!$H$366,'Методика оценки'!$E$366,IF('ИД Свод'!I95='Методика оценки'!$H$367,'Методика оценки'!$E$367,'Методика оценки'!$E$366))</f>
        <v>0</v>
      </c>
      <c r="K86" s="182">
        <f>IF('ИД Свод'!J95='Методика оценки'!$H$366,'Методика оценки'!$E$366,IF('ИД Свод'!J95='Методика оценки'!$H$367,'Методика оценки'!$E$367,'Методика оценки'!$E$366))</f>
        <v>0</v>
      </c>
      <c r="L86" s="182">
        <f>IF('ИД Свод'!K95='Методика оценки'!$H$366,'Методика оценки'!$E$366,IF('ИД Свод'!K95='Методика оценки'!$H$367,'Методика оценки'!$E$367,'Методика оценки'!$E$366))</f>
        <v>50</v>
      </c>
    </row>
    <row r="87" spans="1:12">
      <c r="A87" s="66"/>
      <c r="B87" s="112" t="str">
        <f>'Методика оценки'!A368</f>
        <v>К6.4.2.</v>
      </c>
      <c r="C87" s="113" t="str">
        <f>'Методика оценки'!K368</f>
        <v>о руководителях органов управления</v>
      </c>
      <c r="D87" s="166"/>
      <c r="E87" s="182">
        <f>IF('ИД Свод'!D96='Методика оценки'!$H$369,'Методика оценки'!$E$369,IF('ИД Свод'!D96='Методика оценки'!$H$370,'Методика оценки'!$E$370,'Методика оценки'!$E$369))</f>
        <v>50</v>
      </c>
      <c r="F87" s="182">
        <f>IF('ИД Свод'!E96='Методика оценки'!$H$369,'Методика оценки'!$E$369,IF('ИД Свод'!E96='Методика оценки'!$H$370,'Методика оценки'!$E$370,'Методика оценки'!$E$369))</f>
        <v>50</v>
      </c>
      <c r="G87" s="182">
        <f>IF('ИД Свод'!F96='Методика оценки'!$H$369,'Методика оценки'!$E$369,IF('ИД Свод'!F96='Методика оценки'!$H$370,'Методика оценки'!$E$370,'Методика оценки'!$E$369))</f>
        <v>50</v>
      </c>
      <c r="H87" s="182">
        <f>IF('ИД Свод'!G96='Методика оценки'!$H$369,'Методика оценки'!$E$369,IF('ИД Свод'!G96='Методика оценки'!$H$370,'Методика оценки'!$E$370,'Методика оценки'!$E$369))</f>
        <v>0</v>
      </c>
      <c r="I87" s="182">
        <f>IF('ИД Свод'!H96='Методика оценки'!$H$369,'Методика оценки'!$E$369,IF('ИД Свод'!H96='Методика оценки'!$H$370,'Методика оценки'!$E$370,'Методика оценки'!$E$369))</f>
        <v>0</v>
      </c>
      <c r="J87" s="182">
        <f>IF('ИД Свод'!I96='Методика оценки'!$H$369,'Методика оценки'!$E$369,IF('ИД Свод'!I96='Методика оценки'!$H$370,'Методика оценки'!$E$370,'Методика оценки'!$E$369))</f>
        <v>0</v>
      </c>
      <c r="K87" s="182">
        <f>IF('ИД Свод'!J96='Методика оценки'!$H$369,'Методика оценки'!$E$369,IF('ИД Свод'!J96='Методика оценки'!$H$370,'Методика оценки'!$E$370,'Методика оценки'!$E$369))</f>
        <v>0</v>
      </c>
      <c r="L87" s="182">
        <f>IF('ИД Свод'!K96='Методика оценки'!$H$369,'Методика оценки'!$E$369,IF('ИД Свод'!K96='Методика оценки'!$H$370,'Методика оценки'!$E$370,'Методика оценки'!$E$369))</f>
        <v>50</v>
      </c>
    </row>
    <row r="88" spans="1:12">
      <c r="A88" s="65"/>
      <c r="B88" s="111" t="str">
        <f>'Методика оценки'!A371</f>
        <v>К6.5.</v>
      </c>
      <c r="C88" s="86" t="str">
        <f>'Методика оценки'!C371</f>
        <v>Наличие на официальном сайте отчета о результатах самообследования ДОО</v>
      </c>
      <c r="D88" s="165">
        <f>'Методика оценки'!D371*'Методика оценки'!D341</f>
        <v>1.0000000000000002E-2</v>
      </c>
      <c r="E88" s="118">
        <f>(IF('ИД Свод'!D97='Методика оценки'!$H$372,'Методика оценки'!$E4372,IF('ИД Свод'!D97='Методика оценки'!$H$373,'Методика оценки'!$E$373,'Методика оценки'!$E$372)))*$D$88</f>
        <v>0</v>
      </c>
      <c r="F88" s="118">
        <f>(IF('ИД Свод'!E97='Методика оценки'!$H$372,'Методика оценки'!$E4372,IF('ИД Свод'!E97='Методика оценки'!$H$373,'Методика оценки'!$E$373,'Методика оценки'!$E$372)))*$D$88</f>
        <v>0</v>
      </c>
      <c r="G88" s="118">
        <f>(IF('ИД Свод'!F97='Методика оценки'!$H$372,'Методика оценки'!$E4372,IF('ИД Свод'!F97='Методика оценки'!$H$373,'Методика оценки'!$E$373,'Методика оценки'!$E$372)))*$D$88</f>
        <v>0</v>
      </c>
      <c r="H88" s="118">
        <f>(IF('ИД Свод'!G97='Методика оценки'!$H$372,'Методика оценки'!$E4372,IF('ИД Свод'!G97='Методика оценки'!$H$373,'Методика оценки'!$E$373,'Методика оценки'!$E$372)))*$D$88</f>
        <v>0</v>
      </c>
      <c r="I88" s="118">
        <f>(IF('ИД Свод'!H97='Методика оценки'!$H$372,'Методика оценки'!$E4372,IF('ИД Свод'!H97='Методика оценки'!$H$373,'Методика оценки'!$E$373,'Методика оценки'!$E$372)))*$D$88</f>
        <v>0</v>
      </c>
      <c r="J88" s="118">
        <f>(IF('ИД Свод'!I97='Методика оценки'!$H$372,'Методика оценки'!$E4372,IF('ИД Свод'!I97='Методика оценки'!$H$373,'Методика оценки'!$E$373,'Методика оценки'!$E$372)))*$D$88</f>
        <v>0</v>
      </c>
      <c r="K88" s="118">
        <f>(IF('ИД Свод'!J97='Методика оценки'!$H$372,'Методика оценки'!$E4372,IF('ИД Свод'!J97='Методика оценки'!$H$373,'Методика оценки'!$E$373,'Методика оценки'!$E$372)))*$D$88</f>
        <v>0</v>
      </c>
      <c r="L88" s="118">
        <f>(IF('ИД Свод'!K97='Методика оценки'!$H$372,'Методика оценки'!$E4372,IF('ИД Свод'!K97='Методика оценки'!$H$373,'Методика оценки'!$E$373,'Методика оценки'!$E$372)))*$D$88</f>
        <v>0</v>
      </c>
    </row>
    <row r="89" spans="1:12" ht="30">
      <c r="A89" s="65"/>
      <c r="B89" s="111" t="str">
        <f>'Методика оценки'!A374</f>
        <v>К6.6.</v>
      </c>
      <c r="C89" s="86" t="str">
        <f>'Методика оценки'!C374</f>
        <v>Наличие на официальном сайте информации о материально-техническом обеспечении образовательной деятельности в ДОО.</v>
      </c>
      <c r="D89" s="165">
        <f>'Методика оценки'!D374*'Методика оценки'!D341</f>
        <v>1.0000000000000002E-2</v>
      </c>
      <c r="E89" s="118">
        <f>(IF('ИД Свод'!D98='Методика оценки'!$H$375,'Методика оценки'!$E$375,IF('ИД Свод'!D98='Методика оценки'!$H$376,'Методика оценки'!$E$376,'Методика оценки'!$E4375)))*$D$89</f>
        <v>0</v>
      </c>
      <c r="F89" s="118">
        <f>(IF('ИД Свод'!E98='Методика оценки'!$H$375,'Методика оценки'!$E$375,IF('ИД Свод'!E98='Методика оценки'!$H$376,'Методика оценки'!$E$376,'Методика оценки'!$E4375)))*$D$89</f>
        <v>0</v>
      </c>
      <c r="G89" s="118">
        <f>(IF('ИД Свод'!F98='Методика оценки'!$H$375,'Методика оценки'!$E$375,IF('ИД Свод'!F98='Методика оценки'!$H$376,'Методика оценки'!$E$376,'Методика оценки'!$E4375)))*$D$89</f>
        <v>0</v>
      </c>
      <c r="H89" s="118">
        <f>(IF('ИД Свод'!G98='Методика оценки'!$H$375,'Методика оценки'!$E$375,IF('ИД Свод'!G98='Методика оценки'!$H$376,'Методика оценки'!$E$376,'Методика оценки'!$E4375)))*$D$89</f>
        <v>0</v>
      </c>
      <c r="I89" s="118">
        <f>(IF('ИД Свод'!H98='Методика оценки'!$H$375,'Методика оценки'!$E$375,IF('ИД Свод'!H98='Методика оценки'!$H$376,'Методика оценки'!$E$376,'Методика оценки'!$E4375)))*$D$89</f>
        <v>0</v>
      </c>
      <c r="J89" s="118">
        <f>(IF('ИД Свод'!I98='Методика оценки'!$H$375,'Методика оценки'!$E$375,IF('ИД Свод'!I98='Методика оценки'!$H$376,'Методика оценки'!$E$376,'Методика оценки'!$E4375)))*$D$89</f>
        <v>0</v>
      </c>
      <c r="K89" s="118">
        <f>(IF('ИД Свод'!J98='Методика оценки'!$H$375,'Методика оценки'!$E$375,IF('ИД Свод'!J98='Методика оценки'!$H$376,'Методика оценки'!$E$376,'Методика оценки'!$E4375)))*$D$89</f>
        <v>0</v>
      </c>
      <c r="L89" s="118">
        <f>(IF('ИД Свод'!K98='Методика оценки'!$H$375,'Методика оценки'!$E$375,IF('ИД Свод'!K98='Методика оценки'!$H$376,'Методика оценки'!$E$376,'Методика оценки'!$E4375)))*$D$89</f>
        <v>0</v>
      </c>
    </row>
    <row r="90" spans="1:12" ht="30">
      <c r="A90" s="65"/>
      <c r="B90" s="111" t="str">
        <f>'Методика оценки'!A377</f>
        <v>К6.7.</v>
      </c>
      <c r="C90" s="86" t="str">
        <f>'Методика оценки'!C377</f>
        <v>Наличие на официальном сайте ДОО данных об образовательной программе и методических материалах.</v>
      </c>
      <c r="D90" s="165">
        <f>'Методика оценки'!D377*'Методика оценки'!D341</f>
        <v>1.0000000000000002E-2</v>
      </c>
      <c r="E90" s="118">
        <f t="shared" ref="E90:L90" si="9">SUM(E91:E93)*$D$90</f>
        <v>0.33300000000000002</v>
      </c>
      <c r="F90" s="118">
        <f t="shared" si="9"/>
        <v>0.33300000000000002</v>
      </c>
      <c r="G90" s="118">
        <f t="shared" si="9"/>
        <v>0.33300000000000002</v>
      </c>
      <c r="H90" s="118">
        <f t="shared" si="9"/>
        <v>0.33300000000000002</v>
      </c>
      <c r="I90" s="118">
        <f t="shared" si="9"/>
        <v>0</v>
      </c>
      <c r="J90" s="118">
        <f t="shared" si="9"/>
        <v>0.99900000000000011</v>
      </c>
      <c r="K90" s="118">
        <f t="shared" si="9"/>
        <v>0</v>
      </c>
      <c r="L90" s="118">
        <f t="shared" si="9"/>
        <v>0.99900000000000011</v>
      </c>
    </row>
    <row r="91" spans="1:12">
      <c r="A91" s="66"/>
      <c r="B91" s="112" t="str">
        <f>'Методика оценки'!A378</f>
        <v>К6.7.1.</v>
      </c>
      <c r="C91" s="113" t="str">
        <f>'Методика оценки'!K378</f>
        <v>образовательную программу ДОО</v>
      </c>
      <c r="D91" s="166"/>
      <c r="E91" s="182">
        <f>IF('ИД Свод'!D100='Методика оценки'!$H$379,'Методика оценки'!$E$379,IF('ИД Свод'!D100='Методика оценки'!$H$380,'Методика оценки'!$E$380,'Методика оценки'!$E$379))</f>
        <v>0</v>
      </c>
      <c r="F91" s="182">
        <f>IF('ИД Свод'!E100='Методика оценки'!$H$379,'Методика оценки'!$E$379,IF('ИД Свод'!E100='Методика оценки'!$H$380,'Методика оценки'!$E$380,'Методика оценки'!$E$379))</f>
        <v>0</v>
      </c>
      <c r="G91" s="182">
        <f>IF('ИД Свод'!F100='Методика оценки'!$H$379,'Методика оценки'!$E$379,IF('ИД Свод'!F100='Методика оценки'!$H$380,'Методика оценки'!$E$380,'Методика оценки'!$E$379))</f>
        <v>0</v>
      </c>
      <c r="H91" s="182">
        <f>IF('ИД Свод'!G100='Методика оценки'!$H$379,'Методика оценки'!$E$379,IF('ИД Свод'!G100='Методика оценки'!$H$380,'Методика оценки'!$E$380,'Методика оценки'!$E$379))</f>
        <v>0</v>
      </c>
      <c r="I91" s="182">
        <f>IF('ИД Свод'!H100='Методика оценки'!$H$379,'Методика оценки'!$E$379,IF('ИД Свод'!H100='Методика оценки'!$H$380,'Методика оценки'!$E$380,'Методика оценки'!$E$379))</f>
        <v>0</v>
      </c>
      <c r="J91" s="182">
        <f>IF('ИД Свод'!I100='Методика оценки'!$H$379,'Методика оценки'!$E$379,IF('ИД Свод'!I100='Методика оценки'!$H$380,'Методика оценки'!$E$380,'Методика оценки'!$E$379))</f>
        <v>33.299999999999997</v>
      </c>
      <c r="K91" s="182">
        <f>IF('ИД Свод'!J100='Методика оценки'!$H$379,'Методика оценки'!$E$379,IF('ИД Свод'!J100='Методика оценки'!$H$380,'Методика оценки'!$E$380,'Методика оценки'!$E$379))</f>
        <v>0</v>
      </c>
      <c r="L91" s="182">
        <f>IF('ИД Свод'!K100='Методика оценки'!$H$379,'Методика оценки'!$E$379,IF('ИД Свод'!K100='Методика оценки'!$H$380,'Методика оценки'!$E$380,'Методика оценки'!$E$379))</f>
        <v>33.299999999999997</v>
      </c>
    </row>
    <row r="92" spans="1:12">
      <c r="A92" s="66"/>
      <c r="B92" s="112" t="str">
        <f>'Методика оценки'!A381</f>
        <v>К6.7.2.</v>
      </c>
      <c r="C92" s="113" t="str">
        <f>'Методика оценки'!K381</f>
        <v>календарный учебный график ДОО</v>
      </c>
      <c r="D92" s="166"/>
      <c r="E92" s="182">
        <f>IF('ИД Свод'!D101='Методика оценки'!$H$382,'Методика оценки'!$E$382,IF('ИД Свод'!D101='Методика оценки'!$H$383,'Методика оценки'!$E$383,'Методика оценки'!$E$382))</f>
        <v>33.299999999999997</v>
      </c>
      <c r="F92" s="182">
        <f>IF('ИД Свод'!E101='Методика оценки'!$H$382,'Методика оценки'!$E$382,IF('ИД Свод'!E101='Методика оценки'!$H$383,'Методика оценки'!$E$383,'Методика оценки'!$E$382))</f>
        <v>33.299999999999997</v>
      </c>
      <c r="G92" s="182">
        <f>IF('ИД Свод'!F101='Методика оценки'!$H$382,'Методика оценки'!$E$382,IF('ИД Свод'!F101='Методика оценки'!$H$383,'Методика оценки'!$E$383,'Методика оценки'!$E$382))</f>
        <v>33.299999999999997</v>
      </c>
      <c r="H92" s="182">
        <f>IF('ИД Свод'!G101='Методика оценки'!$H$382,'Методика оценки'!$E$382,IF('ИД Свод'!G101='Методика оценки'!$H$383,'Методика оценки'!$E$383,'Методика оценки'!$E$382))</f>
        <v>0</v>
      </c>
      <c r="I92" s="182">
        <f>IF('ИД Свод'!H101='Методика оценки'!$H$382,'Методика оценки'!$E$382,IF('ИД Свод'!H101='Методика оценки'!$H$383,'Методика оценки'!$E$383,'Методика оценки'!$E$382))</f>
        <v>0</v>
      </c>
      <c r="J92" s="182">
        <f>IF('ИД Свод'!I101='Методика оценки'!$H$382,'Методика оценки'!$E$382,IF('ИД Свод'!I101='Методика оценки'!$H$383,'Методика оценки'!$E$383,'Методика оценки'!$E$382))</f>
        <v>33.299999999999997</v>
      </c>
      <c r="K92" s="182">
        <f>IF('ИД Свод'!J101='Методика оценки'!$H$382,'Методика оценки'!$E$382,IF('ИД Свод'!J101='Методика оценки'!$H$383,'Методика оценки'!$E$383,'Методика оценки'!$E$382))</f>
        <v>0</v>
      </c>
      <c r="L92" s="182">
        <f>IF('ИД Свод'!K101='Методика оценки'!$H$382,'Методика оценки'!$E$382,IF('ИД Свод'!K101='Методика оценки'!$H$383,'Методика оценки'!$E$383,'Методика оценки'!$E$382))</f>
        <v>33.299999999999997</v>
      </c>
    </row>
    <row r="93" spans="1:12">
      <c r="A93" s="66"/>
      <c r="B93" s="112" t="str">
        <f>'Методика оценки'!A384</f>
        <v>К6.7.3.</v>
      </c>
      <c r="C93" s="113" t="str">
        <f>'Методика оценки'!K384</f>
        <v>методические материалы ДОО</v>
      </c>
      <c r="D93" s="166"/>
      <c r="E93" s="182">
        <f>IF('ИД Свод'!D102='Методика оценки'!$H$385,'Методика оценки'!$E$385,IF('ИД Свод'!D102='Методика оценки'!$H$386,'Методика оценки'!$E$386,'Методика оценки'!$E$385))</f>
        <v>0</v>
      </c>
      <c r="F93" s="182">
        <f>IF('ИД Свод'!E102='Методика оценки'!$H$385,'Методика оценки'!$E$385,IF('ИД Свод'!E102='Методика оценки'!$H$386,'Методика оценки'!$E$386,'Методика оценки'!$E$385))</f>
        <v>0</v>
      </c>
      <c r="G93" s="182">
        <f>IF('ИД Свод'!F102='Методика оценки'!$H$385,'Методика оценки'!$E$385,IF('ИД Свод'!F102='Методика оценки'!$H$386,'Методика оценки'!$E$386,'Методика оценки'!$E$385))</f>
        <v>0</v>
      </c>
      <c r="H93" s="182">
        <f>IF('ИД Свод'!G102='Методика оценки'!$H$385,'Методика оценки'!$E$385,IF('ИД Свод'!G102='Методика оценки'!$H$386,'Методика оценки'!$E$386,'Методика оценки'!$E$385))</f>
        <v>33.299999999999997</v>
      </c>
      <c r="I93" s="182">
        <f>IF('ИД Свод'!H102='Методика оценки'!$H$385,'Методика оценки'!$E$385,IF('ИД Свод'!H102='Методика оценки'!$H$386,'Методика оценки'!$E$386,'Методика оценки'!$E$385))</f>
        <v>0</v>
      </c>
      <c r="J93" s="182">
        <f>IF('ИД Свод'!I102='Методика оценки'!$H$385,'Методика оценки'!$E$385,IF('ИД Свод'!I102='Методика оценки'!$H$386,'Методика оценки'!$E$386,'Методика оценки'!$E$385))</f>
        <v>33.299999999999997</v>
      </c>
      <c r="K93" s="182">
        <f>IF('ИД Свод'!J102='Методика оценки'!$H$385,'Методика оценки'!$E$385,IF('ИД Свод'!J102='Методика оценки'!$H$386,'Методика оценки'!$E$386,'Методика оценки'!$E$385))</f>
        <v>0</v>
      </c>
      <c r="L93" s="182">
        <f>IF('ИД Свод'!K102='Методика оценки'!$H$385,'Методика оценки'!$E$385,IF('ИД Свод'!K102='Методика оценки'!$H$386,'Методика оценки'!$E$386,'Методика оценки'!$E$385))</f>
        <v>33.299999999999997</v>
      </c>
    </row>
    <row r="94" spans="1:12" ht="30">
      <c r="A94" s="65"/>
      <c r="B94" s="111" t="str">
        <f>'Методика оценки'!A387</f>
        <v>К6.8.</v>
      </c>
      <c r="C94" s="86" t="str">
        <f>'Методика оценки'!C387</f>
        <v>Наличие на официальном сайте информации о предписаниях надзорных органов, отчетов об исполнении таких предписаний.</v>
      </c>
      <c r="D94" s="165">
        <f>'Методика оценки'!D387*'Методика оценки'!D341</f>
        <v>1.0000000000000002E-2</v>
      </c>
      <c r="E94" s="118">
        <f>(IF('ИД Свод'!D103='Методика оценки'!$H$388,'Методика оценки'!$E$388,IF('ИД Свод'!D103='Методика оценки'!$H$389,'Методика оценки'!$E$389,'Методика оценки'!$E$388)))*$D$94</f>
        <v>0</v>
      </c>
      <c r="F94" s="118">
        <f>(IF('ИД Свод'!E103='Методика оценки'!$H$388,'Методика оценки'!$E$388,IF('ИД Свод'!E103='Методика оценки'!$H$389,'Методика оценки'!$E$389,'Методика оценки'!$E$388)))*$D$94</f>
        <v>0</v>
      </c>
      <c r="G94" s="118">
        <f>(IF('ИД Свод'!F103='Методика оценки'!$H$388,'Методика оценки'!$E$388,IF('ИД Свод'!F103='Методика оценки'!$H$389,'Методика оценки'!$E$389,'Методика оценки'!$E$388)))*$D$94</f>
        <v>0</v>
      </c>
      <c r="H94" s="118">
        <f>(IF('ИД Свод'!G103='Методика оценки'!$H$388,'Методика оценки'!$E$388,IF('ИД Свод'!G103='Методика оценки'!$H$389,'Методика оценки'!$E$389,'Методика оценки'!$E$388)))*$D$94</f>
        <v>0</v>
      </c>
      <c r="I94" s="118">
        <f>(IF('ИД Свод'!H103='Методика оценки'!$H$388,'Методика оценки'!$E$388,IF('ИД Свод'!H103='Методика оценки'!$H$389,'Методика оценки'!$E$389,'Методика оценки'!$E$388)))*$D$94</f>
        <v>0</v>
      </c>
      <c r="J94" s="118">
        <f>(IF('ИД Свод'!I103='Методика оценки'!$H$388,'Методика оценки'!$E$388,IF('ИД Свод'!I103='Методика оценки'!$H$389,'Методика оценки'!$E$389,'Методика оценки'!$E$388)))*$D$94</f>
        <v>0</v>
      </c>
      <c r="K94" s="118">
        <f>(IF('ИД Свод'!J103='Методика оценки'!$H$388,'Методика оценки'!$E$388,IF('ИД Свод'!J103='Методика оценки'!$H$389,'Методика оценки'!$E$389,'Методика оценки'!$E$388)))*$D$94</f>
        <v>0</v>
      </c>
      <c r="L94" s="118">
        <f>(IF('ИД Свод'!K103='Методика оценки'!$H$388,'Методика оценки'!$E$388,IF('ИД Свод'!K103='Методика оценки'!$H$389,'Методика оценки'!$E$389,'Методика оценки'!$E$388)))*$D$94</f>
        <v>0</v>
      </c>
    </row>
    <row r="95" spans="1:12" ht="30">
      <c r="A95" s="65"/>
      <c r="B95" s="111" t="str">
        <f>'Методика оценки'!A390</f>
        <v>К6.9.</v>
      </c>
      <c r="C95" s="86" t="str">
        <f>'Методика оценки'!C390</f>
        <v>Наличие на официальном сайте ДОО электронной формы обратной связи (для отправки жалоб, предложений и пр.)</v>
      </c>
      <c r="D95" s="165">
        <f>'Методика оценки'!D390*'Методика оценки'!D341</f>
        <v>1.0000000000000002E-2</v>
      </c>
      <c r="E95" s="118">
        <f>(IF('ИД Свод'!D104='Методика оценки'!$H$391,'Методика оценки'!$E$391,IF('ИД Свод'!D104='Методика оценки'!$H$392,'Методика оценки'!$E$392,'Методика оценки'!$E$391)))*$D$95</f>
        <v>1.0000000000000002</v>
      </c>
      <c r="F95" s="118">
        <f>(IF('ИД Свод'!E104='Методика оценки'!$H$391,'Методика оценки'!$E$391,IF('ИД Свод'!E104='Методика оценки'!$H$392,'Методика оценки'!$E$392,'Методика оценки'!$E$391)))*$D$95</f>
        <v>1.0000000000000002</v>
      </c>
      <c r="G95" s="118">
        <f>(IF('ИД Свод'!F104='Методика оценки'!$H$391,'Методика оценки'!$E$391,IF('ИД Свод'!F104='Методика оценки'!$H$392,'Методика оценки'!$E$392,'Методика оценки'!$E$391)))*$D$95</f>
        <v>1.0000000000000002</v>
      </c>
      <c r="H95" s="118">
        <f>(IF('ИД Свод'!G104='Методика оценки'!$H$391,'Методика оценки'!$E$391,IF('ИД Свод'!G104='Методика оценки'!$H$392,'Методика оценки'!$E$392,'Методика оценки'!$E$391)))*$D$95</f>
        <v>1.0000000000000002</v>
      </c>
      <c r="I95" s="118">
        <f>(IF('ИД Свод'!H104='Методика оценки'!$H$391,'Методика оценки'!$E$391,IF('ИД Свод'!H104='Методика оценки'!$H$392,'Методика оценки'!$E$392,'Методика оценки'!$E$391)))*$D$95</f>
        <v>0</v>
      </c>
      <c r="J95" s="118">
        <f>(IF('ИД Свод'!I104='Методика оценки'!$H$391,'Методика оценки'!$E$391,IF('ИД Свод'!I104='Методика оценки'!$H$392,'Методика оценки'!$E$392,'Методика оценки'!$E$391)))*$D$95</f>
        <v>1.0000000000000002</v>
      </c>
      <c r="K95" s="118">
        <f>(IF('ИД Свод'!J104='Методика оценки'!$H$391,'Методика оценки'!$E$391,IF('ИД Свод'!J104='Методика оценки'!$H$392,'Методика оценки'!$E$392,'Методика оценки'!$E$391)))*$D$95</f>
        <v>0</v>
      </c>
      <c r="L95" s="118">
        <f>(IF('ИД Свод'!K104='Методика оценки'!$H$391,'Методика оценки'!$E$391,IF('ИД Свод'!K104='Методика оценки'!$H$392,'Методика оценки'!$E$392,'Методика оценки'!$E$391)))*$D$95</f>
        <v>1.0000000000000002</v>
      </c>
    </row>
    <row r="96" spans="1:12">
      <c r="A96" s="65"/>
      <c r="B96" s="111" t="str">
        <f>'Методика оценки'!A393</f>
        <v>К6.10.</v>
      </c>
      <c r="C96" s="86" t="str">
        <f>'Методика оценки'!C393</f>
        <v xml:space="preserve">Наличие в открытом доступе ежегодного публичного доклада ДОО </v>
      </c>
      <c r="D96" s="165">
        <f>'Методика оценки'!D393*'Методика оценки'!D341</f>
        <v>1.0000000000000002E-2</v>
      </c>
      <c r="E96" s="118">
        <f>(IF('ИД Свод'!D105='Методика оценки'!$H$394,'Методика оценки'!$E$394,IF('ИД Свод'!D105='Методика оценки'!$H$395,'Методика оценки'!$E$395,'Методика оценки'!$E$394)))*$D$96</f>
        <v>0</v>
      </c>
      <c r="F96" s="118">
        <f>(IF('ИД Свод'!E105='Методика оценки'!$H$394,'Методика оценки'!$E$394,IF('ИД Свод'!E105='Методика оценки'!$H$395,'Методика оценки'!$E$395,'Методика оценки'!$E$394)))*$D$96</f>
        <v>0</v>
      </c>
      <c r="G96" s="118">
        <f>(IF('ИД Свод'!F105='Методика оценки'!$H$394,'Методика оценки'!$E$394,IF('ИД Свод'!F105='Методика оценки'!$H$395,'Методика оценки'!$E$395,'Методика оценки'!$E$394)))*$D$96</f>
        <v>0</v>
      </c>
      <c r="H96" s="118">
        <f>(IF('ИД Свод'!G105='Методика оценки'!$H$394,'Методика оценки'!$E$394,IF('ИД Свод'!G105='Методика оценки'!$H$395,'Методика оценки'!$E$395,'Методика оценки'!$E$394)))*$D$96</f>
        <v>0</v>
      </c>
      <c r="I96" s="118">
        <f>(IF('ИД Свод'!H105='Методика оценки'!$H$394,'Методика оценки'!$E$394,IF('ИД Свод'!H105='Методика оценки'!$H$395,'Методика оценки'!$E$395,'Методика оценки'!$E$394)))*$D$96</f>
        <v>0</v>
      </c>
      <c r="J96" s="118">
        <f>(IF('ИД Свод'!I105='Методика оценки'!$H$394,'Методика оценки'!$E$394,IF('ИД Свод'!I105='Методика оценки'!$H$395,'Методика оценки'!$E$395,'Методика оценки'!$E$394)))*$D$96</f>
        <v>1.0000000000000002</v>
      </c>
      <c r="K96" s="118">
        <f>(IF('ИД Свод'!J105='Методика оценки'!$H$394,'Методика оценки'!$E$394,IF('ИД Свод'!J105='Методика оценки'!$H$395,'Методика оценки'!$E$395,'Методика оценки'!$E$394)))*$D$96</f>
        <v>0</v>
      </c>
      <c r="L96" s="118">
        <f>(IF('ИД Свод'!K105='Методика оценки'!$H$394,'Методика оценки'!$E$394,IF('ИД Свод'!K105='Методика оценки'!$H$395,'Методика оценки'!$E$395,'Методика оценки'!$E$394)))*$D$96</f>
        <v>1.0000000000000002</v>
      </c>
    </row>
    <row r="97" spans="1:12">
      <c r="A97" s="65"/>
      <c r="B97" s="111" t="str">
        <f>'Методика оценки'!A396</f>
        <v>К6.11.</v>
      </c>
      <c r="C97" s="86" t="str">
        <f>'Методика оценки'!C396</f>
        <v>Количество используемых дополнительных форм информирования родителей</v>
      </c>
      <c r="D97" s="165">
        <f>'Методика оценки'!D396*'Методика оценки'!D341</f>
        <v>1.0000000000000002E-2</v>
      </c>
      <c r="E97" s="118">
        <f>(IF('ИД Свод'!D106&lt;='Методика оценки'!$J$397,'Методика оценки'!$E$397,IF('Методика оценки'!$H$398&lt;='ИД Свод'!D106&lt;='Методика оценки'!$J$398,'Методика оценки'!$E$398,IF('ИД Свод'!D106&gt;='Методика оценки'!$H$399,'Методика оценки'!$E$399,'Методика оценки'!$E$398))))*$D$97</f>
        <v>1.0000000000000002</v>
      </c>
      <c r="F97" s="118">
        <f>(IF('ИД Свод'!E106&lt;='Методика оценки'!$J$397,'Методика оценки'!$E$397,IF('Методика оценки'!$H$398&lt;='ИД Свод'!E106&lt;='Методика оценки'!$J$398,'Методика оценки'!$E$398,IF('ИД Свод'!E106&gt;='Методика оценки'!$H$399,'Методика оценки'!$E$399,'Методика оценки'!$E$398))))*$D$97</f>
        <v>1.0000000000000002</v>
      </c>
      <c r="G97" s="118">
        <f>(IF('ИД Свод'!F106&lt;='Методика оценки'!$J$397,'Методика оценки'!$E$397,IF('Методика оценки'!$H$398&lt;='ИД Свод'!F106&lt;='Методика оценки'!$J$398,'Методика оценки'!$E$398,IF('ИД Свод'!F106&gt;='Методика оценки'!$H$399,'Методика оценки'!$E$399,'Методика оценки'!$E$398))))*$D$97</f>
        <v>1.0000000000000002</v>
      </c>
      <c r="H97" s="118">
        <f>(IF('ИД Свод'!G106&lt;='Методика оценки'!$J$397,'Методика оценки'!$E$397,IF('Методика оценки'!$H$398&lt;='ИД Свод'!G106&lt;='Методика оценки'!$J$398,'Методика оценки'!$E$398,IF('ИД Свод'!G106&gt;='Методика оценки'!$H$399,'Методика оценки'!$E$399,'Методика оценки'!$E$398))))*$D$97</f>
        <v>1.0000000000000002</v>
      </c>
      <c r="I97" s="118">
        <f>(IF('ИД Свод'!H106&lt;='Методика оценки'!$J$397,'Методика оценки'!$E$397,IF('Методика оценки'!$H$398&lt;='ИД Свод'!H106&lt;='Методика оценки'!$J$398,'Методика оценки'!$E$398,IF('ИД Свод'!H106&gt;='Методика оценки'!$H$399,'Методика оценки'!$E$399,'Методика оценки'!$E$398))))*$D$97</f>
        <v>0</v>
      </c>
      <c r="J97" s="118">
        <f>(IF('ИД Свод'!I106&lt;='Методика оценки'!$J$397,'Методика оценки'!$E$397,IF('Методика оценки'!$H$398&lt;='ИД Свод'!I106&lt;='Методика оценки'!$J$398,'Методика оценки'!$E$398,IF('ИД Свод'!I106&gt;='Методика оценки'!$H$399,'Методика оценки'!$E$399,'Методика оценки'!$E$398))))*$D$97</f>
        <v>1.0000000000000002</v>
      </c>
      <c r="K97" s="118">
        <f>(IF('ИД Свод'!J106&lt;='Методика оценки'!$J$397,'Методика оценки'!$E$397,IF('Методика оценки'!$H$398&lt;='ИД Свод'!J106&lt;='Методика оценки'!$J$398,'Методика оценки'!$E$398,IF('ИД Свод'!J106&gt;='Методика оценки'!$H$399,'Методика оценки'!$E$399,'Методика оценки'!$E$398))))*$D$97</f>
        <v>1.0000000000000002</v>
      </c>
      <c r="L97" s="118">
        <f>(IF('ИД Свод'!K106&lt;='Методика оценки'!$J$397,'Методика оценки'!$E$397,IF('Методика оценки'!$H$398&lt;='ИД Свод'!K106&lt;='Методика оценки'!$J$398,'Методика оценки'!$E$398,IF('ИД Свод'!K106&gt;='Методика оценки'!$H$399,'Методика оценки'!$E$399,'Методика оценки'!$E$398))))*$D$97</f>
        <v>1.0000000000000002</v>
      </c>
    </row>
    <row r="98" spans="1:12">
      <c r="A98" s="64"/>
      <c r="B98" s="106" t="str">
        <f>'Методика оценки'!A405</f>
        <v>К7</v>
      </c>
      <c r="C98" s="106" t="str">
        <f>'Методика оценки'!B405</f>
        <v>Группа критериев 7. Качество управления учреждением</v>
      </c>
      <c r="D98" s="164">
        <v>1</v>
      </c>
      <c r="E98" s="178">
        <f t="shared" ref="E98:L98" si="10">SUM(E99:E110)*$D$98</f>
        <v>5.3000000000000007</v>
      </c>
      <c r="F98" s="178">
        <f t="shared" si="10"/>
        <v>5.4</v>
      </c>
      <c r="G98" s="178">
        <f t="shared" si="10"/>
        <v>5.4</v>
      </c>
      <c r="H98" s="178">
        <f t="shared" si="10"/>
        <v>7.9000000000000012</v>
      </c>
      <c r="I98" s="178">
        <f t="shared" si="10"/>
        <v>4.4000000000000004</v>
      </c>
      <c r="J98" s="178">
        <f t="shared" si="10"/>
        <v>4.0000000000000009</v>
      </c>
      <c r="K98" s="178">
        <f t="shared" si="10"/>
        <v>4.0000000000000009</v>
      </c>
      <c r="L98" s="178">
        <f t="shared" si="10"/>
        <v>5.4000000000000012</v>
      </c>
    </row>
    <row r="99" spans="1:12" ht="30">
      <c r="A99" s="65"/>
      <c r="B99" s="111" t="str">
        <f>'Методика оценки'!A406</f>
        <v>К7.1.</v>
      </c>
      <c r="C99" s="86" t="str">
        <f>'Методика оценки'!C406</f>
        <v>Наличие функционирующего в ДОО коллегиального органа управления с участием общественности</v>
      </c>
      <c r="D99" s="165">
        <f>'Методика оценки'!D406*'Методика оценки'!D405</f>
        <v>1.0000000000000002E-2</v>
      </c>
      <c r="E99" s="118">
        <f>(IF('ИД Свод'!D107='Методика оценки'!$H$407,'Методика оценки'!$E$407,IF('ИД Свод'!D107='Методика оценки'!$H$408,'Методика оценки'!$E$408,'Методика оценки'!$E$407)))*$D$99</f>
        <v>1.0000000000000002</v>
      </c>
      <c r="F99" s="118">
        <f>(IF('ИД Свод'!E107='Методика оценки'!$H$407,'Методика оценки'!$E$407,IF('ИД Свод'!E107='Методика оценки'!$H$408,'Методика оценки'!$E$408,'Методика оценки'!$E$407)))*$D$99</f>
        <v>1.0000000000000002</v>
      </c>
      <c r="G99" s="118">
        <f>(IF('ИД Свод'!F107='Методика оценки'!$H$407,'Методика оценки'!$E$407,IF('ИД Свод'!F107='Методика оценки'!$H$408,'Методика оценки'!$E$408,'Методика оценки'!$E$407)))*$D$99</f>
        <v>1.0000000000000002</v>
      </c>
      <c r="H99" s="118">
        <f>(IF('ИД Свод'!G107='Методика оценки'!$H$407,'Методика оценки'!$E$407,IF('ИД Свод'!G107='Методика оценки'!$H$408,'Методика оценки'!$E$408,'Методика оценки'!$E$407)))*$D$99</f>
        <v>1.0000000000000002</v>
      </c>
      <c r="I99" s="118">
        <f>(IF('ИД Свод'!H107='Методика оценки'!$H$407,'Методика оценки'!$E$407,IF('ИД Свод'!H107='Методика оценки'!$H$408,'Методика оценки'!$E$408,'Методика оценки'!$E$407)))*$D$99</f>
        <v>0</v>
      </c>
      <c r="J99" s="118">
        <f>(IF('ИД Свод'!I107='Методика оценки'!$H$407,'Методика оценки'!$E$407,IF('ИД Свод'!I107='Методика оценки'!$H$408,'Методика оценки'!$E$408,'Методика оценки'!$E$407)))*$D$99</f>
        <v>0</v>
      </c>
      <c r="K99" s="118">
        <f>(IF('ИД Свод'!J107='Методика оценки'!$H$407,'Методика оценки'!$E$407,IF('ИД Свод'!J107='Методика оценки'!$H$408,'Методика оценки'!$E$408,'Методика оценки'!$E$407)))*$D$99</f>
        <v>0</v>
      </c>
      <c r="L99" s="118">
        <f>(IF('ИД Свод'!K107='Методика оценки'!$H$407,'Методика оценки'!$E$407,IF('ИД Свод'!K107='Методика оценки'!$H$408,'Методика оценки'!$E$408,'Методика оценки'!$E$407)))*$D$99</f>
        <v>1.0000000000000002</v>
      </c>
    </row>
    <row r="100" spans="1:12">
      <c r="A100" s="65"/>
      <c r="B100" s="111" t="str">
        <f>'Методика оценки'!A409</f>
        <v>К7.2.</v>
      </c>
      <c r="C100" s="86" t="str">
        <f>'Методика оценки'!C409</f>
        <v>Наличие системы самообследования ДОО</v>
      </c>
      <c r="D100" s="165">
        <f>'Методика оценки'!D409*'Методика оценки'!D405</f>
        <v>1.0000000000000002E-2</v>
      </c>
      <c r="E100" s="118">
        <f>(IF('ИД Свод'!D108='Методика оценки'!$H$410,'Методика оценки'!$E$410,IF('ИД Свод'!D108='Методика оценки'!$H$411,'Методика оценки'!$E$411,'Методика оценки'!$E$410)))*$D$100</f>
        <v>0</v>
      </c>
      <c r="F100" s="118">
        <f>(IF('ИД Свод'!E108='Методика оценки'!$H$410,'Методика оценки'!$E$410,IF('ИД Свод'!E108='Методика оценки'!$H$411,'Методика оценки'!$E$411,'Методика оценки'!$E$410)))*$D$100</f>
        <v>0</v>
      </c>
      <c r="G100" s="118">
        <f>(IF('ИД Свод'!F108='Методика оценки'!$H$410,'Методика оценки'!$E$410,IF('ИД Свод'!F108='Методика оценки'!$H$411,'Методика оценки'!$E$411,'Методика оценки'!$E$410)))*$D$100</f>
        <v>0</v>
      </c>
      <c r="H100" s="118">
        <f>(IF('ИД Свод'!G108='Методика оценки'!$H$410,'Методика оценки'!$E$410,IF('ИД Свод'!G108='Методика оценки'!$H$411,'Методика оценки'!$E$411,'Методика оценки'!$E$410)))*$D$100</f>
        <v>1.0000000000000002</v>
      </c>
      <c r="I100" s="118">
        <f>(IF('ИД Свод'!H108='Методика оценки'!$H$410,'Методика оценки'!$E$410,IF('ИД Свод'!H108='Методика оценки'!$H$411,'Методика оценки'!$E$411,'Методика оценки'!$E$410)))*$D$100</f>
        <v>0</v>
      </c>
      <c r="J100" s="118">
        <f>(IF('ИД Свод'!I108='Методика оценки'!$H$410,'Методика оценки'!$E$410,IF('ИД Свод'!I108='Методика оценки'!$H$411,'Методика оценки'!$E$411,'Методика оценки'!$E$410)))*$D$100</f>
        <v>1.0000000000000002</v>
      </c>
      <c r="K100" s="118">
        <f>(IF('ИД Свод'!J108='Методика оценки'!$H$410,'Методика оценки'!$E$410,IF('ИД Свод'!J108='Методика оценки'!$H$411,'Методика оценки'!$E$411,'Методика оценки'!$E$410)))*$D$100</f>
        <v>0</v>
      </c>
      <c r="L100" s="118">
        <f>(IF('ИД Свод'!K108='Методика оценки'!$H$410,'Методика оценки'!$E$410,IF('ИД Свод'!K108='Методика оценки'!$H$411,'Методика оценки'!$E$411,'Методика оценки'!$E$410)))*$D$100</f>
        <v>0</v>
      </c>
    </row>
    <row r="101" spans="1:12">
      <c r="A101" s="65"/>
      <c r="B101" s="111" t="str">
        <f>'Методика оценки'!A412</f>
        <v>К7.3.</v>
      </c>
      <c r="C101" s="86" t="str">
        <f>'Методика оценки'!C412</f>
        <v>Наличие долгосрочной программы развития ДОО (от 3 до 5 лет)</v>
      </c>
      <c r="D101" s="165">
        <f>'Методика оценки'!D412*'Методика оценки'!D405</f>
        <v>5.000000000000001E-3</v>
      </c>
      <c r="E101" s="118">
        <f>(IF('ИД Свод'!D109='Методика оценки'!$H$413,'Методика оценки'!$E$413,IF('ИД Свод'!D109='Методика оценки'!$H$414,'Методика оценки'!$E$414,'Методика оценки'!$E$413)))*$D$101</f>
        <v>0</v>
      </c>
      <c r="F101" s="118">
        <f>(IF('ИД Свод'!E109='Методика оценки'!$H$413,'Методика оценки'!$E$413,IF('ИД Свод'!E109='Методика оценки'!$H$414,'Методика оценки'!$E$414,'Методика оценки'!$E$413)))*$D$101</f>
        <v>0</v>
      </c>
      <c r="G101" s="118">
        <f>(IF('ИД Свод'!F109='Методика оценки'!$H$413,'Методика оценки'!$E$413,IF('ИД Свод'!F109='Методика оценки'!$H$414,'Методика оценки'!$E$414,'Методика оценки'!$E$413)))*$D$101</f>
        <v>0</v>
      </c>
      <c r="H101" s="118">
        <f>(IF('ИД Свод'!G109='Методика оценки'!$H$413,'Методика оценки'!$E$413,IF('ИД Свод'!G109='Методика оценки'!$H$414,'Методика оценки'!$E$414,'Методика оценки'!$E$413)))*$D$101</f>
        <v>0.50000000000000011</v>
      </c>
      <c r="I101" s="118">
        <f>(IF('ИД Свод'!H109='Методика оценки'!$H$413,'Методика оценки'!$E$413,IF('ИД Свод'!H109='Методика оценки'!$H$414,'Методика оценки'!$E$414,'Методика оценки'!$E$413)))*$D$101</f>
        <v>0</v>
      </c>
      <c r="J101" s="118">
        <f>(IF('ИД Свод'!I109='Методика оценки'!$H$413,'Методика оценки'!$E$413,IF('ИД Свод'!I109='Методика оценки'!$H$414,'Методика оценки'!$E$414,'Методика оценки'!$E$413)))*$D$101</f>
        <v>0.50000000000000011</v>
      </c>
      <c r="K101" s="118">
        <f>(IF('ИД Свод'!J109='Методика оценки'!$H$413,'Методика оценки'!$E$413,IF('ИД Свод'!J109='Методика оценки'!$H$414,'Методика оценки'!$E$414,'Методика оценки'!$E$413)))*$D$101</f>
        <v>0</v>
      </c>
      <c r="L101" s="118">
        <f>(IF('ИД Свод'!K109='Методика оценки'!$H$413,'Методика оценки'!$E$413,IF('ИД Свод'!K109='Методика оценки'!$H$414,'Методика оценки'!$E$414,'Методика оценки'!$E$413)))*$D$101</f>
        <v>0.50000000000000011</v>
      </c>
    </row>
    <row r="102" spans="1:12" ht="30">
      <c r="A102" s="65"/>
      <c r="B102" s="111" t="str">
        <f>'Методика оценки'!A415</f>
        <v>К7.4.</v>
      </c>
      <c r="C102" s="86" t="str">
        <f>'Методика оценки'!C415</f>
        <v>Является ли ДОО экспериментальной площадкой федерального, регионального или муниципального уровня</v>
      </c>
      <c r="D102" s="165">
        <f>'Методика оценки'!D415*'Методика оценки'!D405</f>
        <v>5.000000000000001E-3</v>
      </c>
      <c r="E102" s="118">
        <f>(IF('ИД Свод'!D110='Методика оценки'!$H$416,'Методика оценки'!$E$416,IF('ИД Свод'!D110='Методика оценки'!$H$417,'Методика оценки'!$E$417,IF('ИД Свод'!D110='Методика оценки'!$H$418,'Методика оценки'!$E$418,'Методика оценки'!$E$419))))*$D$102</f>
        <v>0</v>
      </c>
      <c r="F102" s="118">
        <f>(IF('ИД Свод'!E110='Методика оценки'!$H$416,'Методика оценки'!$E$416,IF('ИД Свод'!E110='Методика оценки'!$H$417,'Методика оценки'!$E$417,IF('ИД Свод'!E110='Методика оценки'!$H$418,'Методика оценки'!$E$418,'Методика оценки'!$E$419))))*$D$102</f>
        <v>0</v>
      </c>
      <c r="G102" s="118">
        <f>(IF('ИД Свод'!F110='Методика оценки'!$H$416,'Методика оценки'!$E$416,IF('ИД Свод'!F110='Методика оценки'!$H$417,'Методика оценки'!$E$417,IF('ИД Свод'!F110='Методика оценки'!$H$418,'Методика оценки'!$E$418,'Методика оценки'!$E$419))))*$D$102</f>
        <v>0</v>
      </c>
      <c r="H102" s="118">
        <f>(IF('ИД Свод'!G110='Методика оценки'!$H$416,'Методика оценки'!$E$416,IF('ИД Свод'!G110='Методика оценки'!$H$417,'Методика оценки'!$E$417,IF('ИД Свод'!G110='Методика оценки'!$H$418,'Методика оценки'!$E$418,'Методика оценки'!$E$419))))*$D$102</f>
        <v>0</v>
      </c>
      <c r="I102" s="118">
        <f>(IF('ИД Свод'!H110='Методика оценки'!$H$416,'Методика оценки'!$E$416,IF('ИД Свод'!H110='Методика оценки'!$H$417,'Методика оценки'!$E$417,IF('ИД Свод'!H110='Методика оценки'!$H$418,'Методика оценки'!$E$418,'Методика оценки'!$E$419))))*$D$102</f>
        <v>0</v>
      </c>
      <c r="J102" s="118">
        <f>(IF('ИД Свод'!I110='Методика оценки'!$H$416,'Методика оценки'!$E$416,IF('ИД Свод'!I110='Методика оценки'!$H$417,'Методика оценки'!$E$417,IF('ИД Свод'!I110='Методика оценки'!$H$418,'Методика оценки'!$E$418,'Методика оценки'!$E$419))))*$D$102</f>
        <v>0</v>
      </c>
      <c r="K102" s="118">
        <f>(IF('ИД Свод'!J110='Методика оценки'!$H$416,'Методика оценки'!$E$416,IF('ИД Свод'!J110='Методика оценки'!$H$417,'Методика оценки'!$E$417,IF('ИД Свод'!J110='Методика оценки'!$H$418,'Методика оценки'!$E$418,'Методика оценки'!$E$419))))*$D$102</f>
        <v>0</v>
      </c>
      <c r="L102" s="118">
        <f>(IF('ИД Свод'!K110='Методика оценки'!$H$416,'Методика оценки'!$E$416,IF('ИД Свод'!K110='Методика оценки'!$H$417,'Методика оценки'!$E$417,IF('ИД Свод'!K110='Методика оценки'!$H$418,'Методика оценки'!$E$418,'Методика оценки'!$E$419))))*$D$102</f>
        <v>0</v>
      </c>
    </row>
    <row r="103" spans="1:12" ht="30">
      <c r="A103" s="65"/>
      <c r="B103" s="111" t="str">
        <f>'Методика оценки'!A420</f>
        <v>К7.5.</v>
      </c>
      <c r="C103" s="86" t="str">
        <f>'Методика оценки'!C420</f>
        <v>Участие ДОО в конкурсах  федерального, регионального и муниципального уровня</v>
      </c>
      <c r="D103" s="165">
        <f>'Методика оценки'!D420*'Методика оценки'!D405</f>
        <v>5.000000000000001E-3</v>
      </c>
      <c r="E103" s="118">
        <f>(IF('ИД Свод'!D111='Методика оценки'!$H$421,'Методика оценки'!$E$421,IF('ИД Свод'!D111='Методика оценки'!$H$422,'Методика оценки'!$E$422,IF('ИД Свод'!D111='Методика оценки'!$H$423,'Методика оценки'!$E$423,'Методика оценки'!$E$424))))*$D$103</f>
        <v>0.40000000000000008</v>
      </c>
      <c r="F103" s="118">
        <f>(IF('ИД Свод'!E111='Методика оценки'!$H$421,'Методика оценки'!$E$421,IF('ИД Свод'!E111='Методика оценки'!$H$422,'Методика оценки'!$E$422,IF('ИД Свод'!E111='Методика оценки'!$H$423,'Методика оценки'!$E$423,'Методика оценки'!$E$424))))*$D$103</f>
        <v>0.45000000000000007</v>
      </c>
      <c r="G103" s="118">
        <f>(IF('ИД Свод'!F111='Методика оценки'!$H$421,'Методика оценки'!$E$421,IF('ИД Свод'!F111='Методика оценки'!$H$422,'Методика оценки'!$E$422,IF('ИД Свод'!F111='Методика оценки'!$H$423,'Методика оценки'!$E$423,'Методика оценки'!$E$424))))*$D$103</f>
        <v>0.45000000000000007</v>
      </c>
      <c r="H103" s="118">
        <f>(IF('ИД Свод'!G111='Методика оценки'!$H$421,'Методика оценки'!$E$421,IF('ИД Свод'!G111='Методика оценки'!$H$422,'Методика оценки'!$E$422,IF('ИД Свод'!G111='Методика оценки'!$H$423,'Методика оценки'!$E$423,'Методика оценки'!$E$424))))*$D$103</f>
        <v>0.45000000000000007</v>
      </c>
      <c r="I103" s="118">
        <f>(IF('ИД Свод'!H111='Методика оценки'!$H$421,'Методика оценки'!$E$421,IF('ИД Свод'!H111='Методика оценки'!$H$422,'Методика оценки'!$E$422,IF('ИД Свод'!H111='Методика оценки'!$H$423,'Методика оценки'!$E$423,'Методика оценки'!$E$424))))*$D$103</f>
        <v>0</v>
      </c>
      <c r="J103" s="118">
        <f>(IF('ИД Свод'!I111='Методика оценки'!$H$421,'Методика оценки'!$E$421,IF('ИД Свод'!I111='Методика оценки'!$H$422,'Методика оценки'!$E$422,IF('ИД Свод'!I111='Методика оценки'!$H$423,'Методика оценки'!$E$423,'Методика оценки'!$E$424))))*$D$103</f>
        <v>0</v>
      </c>
      <c r="K103" s="118">
        <f>(IF('ИД Свод'!J111='Методика оценки'!$H$421,'Методика оценки'!$E$421,IF('ИД Свод'!J111='Методика оценки'!$H$422,'Методика оценки'!$E$422,IF('ИД Свод'!J111='Методика оценки'!$H$423,'Методика оценки'!$E$423,'Методика оценки'!$E$424))))*$D$103</f>
        <v>0</v>
      </c>
      <c r="L103" s="118">
        <f>(IF('ИД Свод'!K111='Методика оценки'!$H$421,'Методика оценки'!$E$421,IF('ИД Свод'!K111='Методика оценки'!$H$422,'Методика оценки'!$E$422,IF('ИД Свод'!K111='Методика оценки'!$H$423,'Методика оценки'!$E$423,'Методика оценки'!$E$424))))*$D$103</f>
        <v>0.40000000000000008</v>
      </c>
    </row>
    <row r="104" spans="1:12" ht="30">
      <c r="A104" s="65"/>
      <c r="B104" s="111" t="str">
        <f>'Методика оценки'!A425</f>
        <v>К7.6.</v>
      </c>
      <c r="C104" s="86" t="str">
        <f>'Методика оценки'!C425</f>
        <v>Наличие у ДОО призового места или гранта федерального, регионального или муниципального уровня</v>
      </c>
      <c r="D104" s="165">
        <f>'Методика оценки'!D425*'Методика оценки'!D405</f>
        <v>5.000000000000001E-3</v>
      </c>
      <c r="E104" s="118">
        <f>(IF('ИД Свод'!D112='Методика оценки'!$H$426,'Методика оценки'!$E$426,IF('ИД Свод'!D112='Методика оценки'!$H$427,'Методика оценки'!$E$427,IF('ИД Свод'!D112='Методика оценки'!$H$428,'Методика оценки'!$E$428,'Методика оценки'!$E$429))))*$D$104</f>
        <v>0.40000000000000008</v>
      </c>
      <c r="F104" s="118">
        <f>(IF('ИД Свод'!E112='Методика оценки'!$H$426,'Методика оценки'!$E$426,IF('ИД Свод'!E112='Методика оценки'!$H$427,'Методика оценки'!$E$427,IF('ИД Свод'!E112='Методика оценки'!$H$428,'Методика оценки'!$E$428,'Методика оценки'!$E$429))))*$D$104</f>
        <v>0.45000000000000007</v>
      </c>
      <c r="G104" s="118">
        <f>(IF('ИД Свод'!F112='Методика оценки'!$H$426,'Методика оценки'!$E$426,IF('ИД Свод'!F112='Методика оценки'!$H$427,'Методика оценки'!$E$427,IF('ИД Свод'!F112='Методика оценки'!$H$428,'Методика оценки'!$E$428,'Методика оценки'!$E$429))))*$D$104</f>
        <v>0.45000000000000007</v>
      </c>
      <c r="H104" s="118">
        <f>(IF('ИД Свод'!G112='Методика оценки'!$H$426,'Методика оценки'!$E$426,IF('ИД Свод'!G112='Методика оценки'!$H$427,'Методика оценки'!$E$427,IF('ИД Свод'!G112='Методика оценки'!$H$428,'Методика оценки'!$E$428,'Методика оценки'!$E$429))))*$D$104</f>
        <v>0.45000000000000007</v>
      </c>
      <c r="I104" s="118">
        <f>(IF('ИД Свод'!H112='Методика оценки'!$H$426,'Методика оценки'!$E$426,IF('ИД Свод'!H112='Методика оценки'!$H$427,'Методика оценки'!$E$427,IF('ИД Свод'!H112='Методика оценки'!$H$428,'Методика оценки'!$E$428,'Методика оценки'!$E$429))))*$D$104</f>
        <v>0.40000000000000008</v>
      </c>
      <c r="J104" s="118">
        <f>(IF('ИД Свод'!I112='Методика оценки'!$H$426,'Методика оценки'!$E$426,IF('ИД Свод'!I112='Методика оценки'!$H$427,'Методика оценки'!$E$427,IF('ИД Свод'!I112='Методика оценки'!$H$428,'Методика оценки'!$E$428,'Методика оценки'!$E$429))))*$D$104</f>
        <v>0</v>
      </c>
      <c r="K104" s="118">
        <f>(IF('ИД Свод'!J112='Методика оценки'!$H$426,'Методика оценки'!$E$426,IF('ИД Свод'!J112='Методика оценки'!$H$427,'Методика оценки'!$E$427,IF('ИД Свод'!J112='Методика оценки'!$H$428,'Методика оценки'!$E$428,'Методика оценки'!$E$429))))*$D$104</f>
        <v>0</v>
      </c>
      <c r="L104" s="118">
        <f>(IF('ИД Свод'!K112='Методика оценки'!$H$426,'Методика оценки'!$E$426,IF('ИД Свод'!K112='Методика оценки'!$H$427,'Методика оценки'!$E$427,IF('ИД Свод'!K112='Методика оценки'!$H$428,'Методика оценки'!$E$428,'Методика оценки'!$E$429))))*$D$104</f>
        <v>0</v>
      </c>
    </row>
    <row r="105" spans="1:12">
      <c r="A105" s="65"/>
      <c r="B105" s="111" t="str">
        <f>'Методика оценки'!A430</f>
        <v>К7.7.</v>
      </c>
      <c r="C105" s="86" t="str">
        <f>'Методика оценки'!C430</f>
        <v>Доля сотрудников ДОО, переведенных на эффективный контракт</v>
      </c>
      <c r="D105" s="165">
        <f>'Методика оценки'!D430*'Методика оценки'!D405</f>
        <v>1.0000000000000002E-2</v>
      </c>
      <c r="E105" s="118">
        <f>(IF((('ИД Свод'!D113/'ИД Свод'!D114)*100)&lt;='Методика оценки'!$J$432,'Методика оценки'!$E$432,IF('Методика оценки'!$H$433&lt;=(('ИД Свод'!D113/'ИД Свод'!D114)*100)&lt;='Методика оценки'!$J$433,'Методика оценки'!$E$433,IF((('ИД Свод'!D113/'ИД Свод'!D114)*100)&gt;='Методика оценки'!$H$434,'Методика оценки'!$E$434,'Методика оценки'!$E$433))))*$D$105</f>
        <v>0</v>
      </c>
      <c r="F105" s="118">
        <f>(IF((('ИД Свод'!E113/'ИД Свод'!E114)*100)&lt;='Методика оценки'!$J$432,'Методика оценки'!$E$432,IF('Методика оценки'!$H$433&lt;=(('ИД Свод'!E113/'ИД Свод'!E114)*100)&lt;='Методика оценки'!$J$433,'Методика оценки'!$E$433,IF((('ИД Свод'!E113/'ИД Свод'!E114)*100)&gt;='Методика оценки'!$H$434,'Методика оценки'!$E$434,'Методика оценки'!$E$433))))*$D$105</f>
        <v>0</v>
      </c>
      <c r="G105" s="118">
        <f>(IF((('ИД Свод'!F113/'ИД Свод'!F114)*100)&lt;='Методика оценки'!$J$432,'Методика оценки'!$E$432,IF('Методика оценки'!$H$433&lt;=(('ИД Свод'!F113/'ИД Свод'!F114)*100)&lt;='Методика оценки'!$J$433,'Методика оценки'!$E$433,IF((('ИД Свод'!F113/'ИД Свод'!F114)*100)&gt;='Методика оценки'!$H$434,'Методика оценки'!$E$434,'Методика оценки'!$E$433))))*$D$105</f>
        <v>0</v>
      </c>
      <c r="H105" s="118">
        <f>(IF((('ИД Свод'!G113/'ИД Свод'!G114)*100)&lt;='Методика оценки'!$J$432,'Методика оценки'!$E$432,IF('Методика оценки'!$H$433&lt;=(('ИД Свод'!G113/'ИД Свод'!G114)*100)&lt;='Методика оценки'!$J$433,'Методика оценки'!$E$433,IF((('ИД Свод'!G113/'ИД Свод'!G114)*100)&gt;='Методика оценки'!$H$434,'Методика оценки'!$E$434,'Методика оценки'!$E$433))))*$D$105</f>
        <v>0</v>
      </c>
      <c r="I105" s="118">
        <f>(IF((('ИД Свод'!H113/'ИД Свод'!H114)*100)&lt;='Методика оценки'!$J$432,'Методика оценки'!$E$432,IF('Методика оценки'!$H$433&lt;=(('ИД Свод'!H113/'ИД Свод'!H114)*100)&lt;='Методика оценки'!$J$433,'Методика оценки'!$E$433,IF((('ИД Свод'!H113/'ИД Свод'!H114)*100)&gt;='Методика оценки'!$H$434,'Методика оценки'!$E$434,'Методика оценки'!$E$433))))*$D$105</f>
        <v>0</v>
      </c>
      <c r="J105" s="118">
        <f>(IF((('ИД Свод'!I113/'ИД Свод'!I114)*100)&lt;='Методика оценки'!$J$432,'Методика оценки'!$E$432,IF('Методика оценки'!$H$433&lt;=(('ИД Свод'!I113/'ИД Свод'!I114)*100)&lt;='Методика оценки'!$J$433,'Методика оценки'!$E$433,IF((('ИД Свод'!I113/'ИД Свод'!I114)*100)&gt;='Методика оценки'!$H$434,'Методика оценки'!$E$434,'Методика оценки'!$E$433))))*$D$105</f>
        <v>0</v>
      </c>
      <c r="K105" s="118">
        <f>(IF((('ИД Свод'!J113/'ИД Свод'!J114)*100)&lt;='Методика оценки'!$J$432,'Методика оценки'!$E$432,IF('Методика оценки'!$H$433&lt;=(('ИД Свод'!J113/'ИД Свод'!J114)*100)&lt;='Методика оценки'!$J$433,'Методика оценки'!$E$433,IF((('ИД Свод'!J113/'ИД Свод'!J114)*100)&gt;='Методика оценки'!$H$434,'Методика оценки'!$E$434,'Методика оценки'!$E$433))))*$D$105</f>
        <v>0</v>
      </c>
      <c r="L105" s="118">
        <f>(IF((('ИД Свод'!K113/'ИД Свод'!K114)*100)&lt;='Методика оценки'!$J$432,'Методика оценки'!$E$432,IF('Методика оценки'!$H$433&lt;=(('ИД Свод'!K113/'ИД Свод'!K114)*100)&lt;='Методика оценки'!$J$433,'Методика оценки'!$E$433,IF((('ИД Свод'!K113/'ИД Свод'!K114)*100)&gt;='Методика оценки'!$H$434,'Методика оценки'!$E$434,'Методика оценки'!$E$433))))*$D$105</f>
        <v>0</v>
      </c>
    </row>
    <row r="106" spans="1:12">
      <c r="A106" s="65"/>
      <c r="B106" s="111" t="str">
        <f>'Методика оценки'!A435</f>
        <v>К7.8.</v>
      </c>
      <c r="C106" s="86" t="str">
        <f>'Методика оценки'!C435</f>
        <v>Доля кредиторской задолженности в общей сумме расходов</v>
      </c>
      <c r="D106" s="165">
        <f>'Методика оценки'!D435*'Методика оценки'!D405</f>
        <v>1.0000000000000002E-2</v>
      </c>
      <c r="E106" s="118">
        <f>(IF((('ИД Свод'!D115/'ИД Свод'!D116)*100)&lt;='Методика оценки'!$J$437,'Методика оценки'!$E$437,IF('Методика оценки'!$H$438&lt;=(('ИД Свод'!D115/'ИД Свод'!D116)*100)&lt;='Методика оценки'!$J$438,'Методика оценки'!$E$438,IF((('ИД Свод'!D115/'ИД Свод'!D116)*100)&gt;='Методика оценки'!$H$439,'Методика оценки'!$E$439,'Методика оценки'!$E$438))))*$D$106</f>
        <v>1.0000000000000002</v>
      </c>
      <c r="F106" s="118">
        <f>(IF((('ИД Свод'!E115/'ИД Свод'!E116)*100)&lt;='Методика оценки'!$J$437,'Методика оценки'!$E$437,IF('Методика оценки'!$H$438&lt;=(('ИД Свод'!E115/'ИД Свод'!E116)*100)&lt;='Методика оценки'!$J$438,'Методика оценки'!$E$438,IF((('ИД Свод'!E115/'ИД Свод'!E116)*100)&gt;='Методика оценки'!$H$439,'Методика оценки'!$E$439,'Методика оценки'!$E$438))))*$D$106</f>
        <v>1.0000000000000002</v>
      </c>
      <c r="G106" s="118">
        <f>(IF((('ИД Свод'!F115/'ИД Свод'!F116)*100)&lt;='Методика оценки'!$J$437,'Методика оценки'!$E$437,IF('Методика оценки'!$H$438&lt;=(('ИД Свод'!F115/'ИД Свод'!F116)*100)&lt;='Методика оценки'!$J$438,'Методика оценки'!$E$438,IF((('ИД Свод'!F115/'ИД Свод'!F116)*100)&gt;='Методика оценки'!$H$439,'Методика оценки'!$E$439,'Методика оценки'!$E$438))))*$D$106</f>
        <v>1.0000000000000002</v>
      </c>
      <c r="H106" s="118">
        <f>(IF((('ИД Свод'!G115/'ИД Свод'!G116)*100)&lt;='Методика оценки'!$J$437,'Методика оценки'!$E$437,IF('Методика оценки'!$H$438&lt;=(('ИД Свод'!G115/'ИД Свод'!G116)*100)&lt;='Методика оценки'!$J$438,'Методика оценки'!$E$438,IF((('ИД Свод'!G115/'ИД Свод'!G116)*100)&gt;='Методика оценки'!$H$439,'Методика оценки'!$E$439,'Методика оценки'!$E$438))))*$D$106</f>
        <v>1.0000000000000002</v>
      </c>
      <c r="I106" s="118">
        <f>(IF((('ИД Свод'!H115/'ИД Свод'!H116)*100)&lt;='Методика оценки'!$J$437,'Методика оценки'!$E$437,IF('Методика оценки'!$H$438&lt;=(('ИД Свод'!H115/'ИД Свод'!H116)*100)&lt;='Методика оценки'!$J$438,'Методика оценки'!$E$438,IF((('ИД Свод'!H115/'ИД Свод'!H116)*100)&gt;='Методика оценки'!$H$439,'Методика оценки'!$E$439,'Методика оценки'!$E$438))))*$D$106</f>
        <v>1.0000000000000002</v>
      </c>
      <c r="J106" s="118">
        <f>(IF((('ИД Свод'!I115/'ИД Свод'!I116)*100)&lt;='Методика оценки'!$J$437,'Методика оценки'!$E$437,IF('Методика оценки'!$H$438&lt;=(('ИД Свод'!I115/'ИД Свод'!I116)*100)&lt;='Методика оценки'!$J$438,'Методика оценки'!$E$438,IF((('ИД Свод'!I115/'ИД Свод'!I116)*100)&gt;='Методика оценки'!$H$439,'Методика оценки'!$E$439,'Методика оценки'!$E$438))))*$D$106</f>
        <v>0</v>
      </c>
      <c r="K106" s="118">
        <f>(IF((('ИД Свод'!J115/'ИД Свод'!J116)*100)&lt;='Методика оценки'!$J$437,'Методика оценки'!$E$437,IF('Методика оценки'!$H$438&lt;=(('ИД Свод'!J115/'ИД Свод'!J116)*100)&lt;='Методика оценки'!$J$438,'Методика оценки'!$E$438,IF((('ИД Свод'!J115/'ИД Свод'!J116)*100)&gt;='Методика оценки'!$H$439,'Методика оценки'!$E$439,'Методика оценки'!$E$438))))*$D$106</f>
        <v>1.0000000000000002</v>
      </c>
      <c r="L106" s="118">
        <f>(IF((('ИД Свод'!K115/'ИД Свод'!K116)*100)&lt;='Методика оценки'!$J$437,'Методика оценки'!$E$437,IF('Методика оценки'!$H$438&lt;=(('ИД Свод'!K115/'ИД Свод'!K116)*100)&lt;='Методика оценки'!$J$438,'Методика оценки'!$E$438,IF((('ИД Свод'!K115/'ИД Свод'!K116)*100)&gt;='Методика оценки'!$H$439,'Методика оценки'!$E$439,'Методика оценки'!$E$438))))*$D$106</f>
        <v>1.0000000000000002</v>
      </c>
    </row>
    <row r="107" spans="1:12">
      <c r="A107" s="65"/>
      <c r="B107" s="111" t="str">
        <f>'Методика оценки'!A440</f>
        <v>К7.9.</v>
      </c>
      <c r="C107" s="86" t="str">
        <f>'Методика оценки'!C440</f>
        <v>Доля просроченной кредиторской задолженности в общей сумме расходов</v>
      </c>
      <c r="D107" s="165">
        <f>'Методика оценки'!D440*'Методика оценки'!D405</f>
        <v>1.0000000000000002E-2</v>
      </c>
      <c r="E107" s="118">
        <f>(IF((('ИД Свод'!D117/'ИД Свод'!D116)*100)&lt;='Методика оценки'!$J$441,'Методика оценки'!$E$441,IF('Методика оценки'!$H$442&lt;=(('ИД Свод'!D117/'ИД Свод'!D116)*100)&lt;='Методика оценки'!$J$442,'Методика оценки'!$E$442,IF((('ИД Свод'!D117/'ИД Свод'!D116)*100)&gt;='Методика оценки'!$H$443,'Методика оценки'!$E$443,'Методика оценки'!$E$442))))*$D$107</f>
        <v>1.0000000000000002</v>
      </c>
      <c r="F107" s="118">
        <f>(IF((('ИД Свод'!E117/'ИД Свод'!E116)*100)&lt;='Методика оценки'!$J$441,'Методика оценки'!$E$441,IF('Методика оценки'!$H$442&lt;=(('ИД Свод'!E117/'ИД Свод'!E116)*100)&lt;='Методика оценки'!$J$442,'Методика оценки'!$E$442,IF((('ИД Свод'!E117/'ИД Свод'!E116)*100)&gt;='Методика оценки'!$H$443,'Методика оценки'!$E$443,'Методика оценки'!$E$442))))*$D$107</f>
        <v>1.0000000000000002</v>
      </c>
      <c r="G107" s="118">
        <f>(IF((('ИД Свод'!F117/'ИД Свод'!F116)*100)&lt;='Методика оценки'!$J$441,'Методика оценки'!$E$441,IF('Методика оценки'!$H$442&lt;=(('ИД Свод'!F117/'ИД Свод'!F116)*100)&lt;='Методика оценки'!$J$442,'Методика оценки'!$E$442,IF((('ИД Свод'!F117/'ИД Свод'!F116)*100)&gt;='Методика оценки'!$H$443,'Методика оценки'!$E$443,'Методика оценки'!$E$442))))*$D$107</f>
        <v>1.0000000000000002</v>
      </c>
      <c r="H107" s="118">
        <f>(IF((('ИД Свод'!G117/'ИД Свод'!G116)*100)&lt;='Методика оценки'!$J$441,'Методика оценки'!$E$441,IF('Методика оценки'!$H$442&lt;=(('ИД Свод'!G117/'ИД Свод'!G116)*100)&lt;='Методика оценки'!$J$442,'Методика оценки'!$E$442,IF((('ИД Свод'!G117/'ИД Свод'!G116)*100)&gt;='Методика оценки'!$H$443,'Методика оценки'!$E$443,'Методика оценки'!$E$442))))*$D$107</f>
        <v>1.0000000000000002</v>
      </c>
      <c r="I107" s="118">
        <f>(IF((('ИД Свод'!H117/'ИД Свод'!H116)*100)&lt;='Методика оценки'!$J$441,'Методика оценки'!$E$441,IF('Методика оценки'!$H$442&lt;=(('ИД Свод'!H117/'ИД Свод'!H116)*100)&lt;='Методика оценки'!$J$442,'Методика оценки'!$E$442,IF((('ИД Свод'!H117/'ИД Свод'!H116)*100)&gt;='Методика оценки'!$H$443,'Методика оценки'!$E$443,'Методика оценки'!$E$442))))*$D$107</f>
        <v>1.0000000000000002</v>
      </c>
      <c r="J107" s="118">
        <f>(IF((('ИД Свод'!I117/'ИД Свод'!I116)*100)&lt;='Методика оценки'!$J$441,'Методика оценки'!$E$441,IF('Методика оценки'!$H$442&lt;=(('ИД Свод'!I117/'ИД Свод'!I116)*100)&lt;='Методика оценки'!$J$442,'Методика оценки'!$E$442,IF((('ИД Свод'!I117/'ИД Свод'!I116)*100)&gt;='Методика оценки'!$H$443,'Методика оценки'!$E$443,'Методика оценки'!$E$442))))*$D$107</f>
        <v>1.0000000000000002</v>
      </c>
      <c r="K107" s="118">
        <f>(IF((('ИД Свод'!J117/'ИД Свод'!J116)*100)&lt;='Методика оценки'!$J$441,'Методика оценки'!$E$441,IF('Методика оценки'!$H$442&lt;=(('ИД Свод'!J117/'ИД Свод'!J116)*100)&lt;='Методика оценки'!$J$442,'Методика оценки'!$E$442,IF((('ИД Свод'!J117/'ИД Свод'!J116)*100)&gt;='Методика оценки'!$H$443,'Методика оценки'!$E$443,'Методика оценки'!$E$442))))*$D$107</f>
        <v>1.0000000000000002</v>
      </c>
      <c r="L107" s="118">
        <f>(IF((('ИД Свод'!K117/'ИД Свод'!K116)*100)&lt;='Методика оценки'!$J$441,'Методика оценки'!$E$441,IF('Методика оценки'!$H$442&lt;=(('ИД Свод'!K117/'ИД Свод'!K116)*100)&lt;='Методика оценки'!$J$442,'Методика оценки'!$E$442,IF((('ИД Свод'!K117/'ИД Свод'!K116)*100)&gt;='Методика оценки'!$H$443,'Методика оценки'!$E$443,'Методика оценки'!$E$442))))*$D$107</f>
        <v>1.0000000000000002</v>
      </c>
    </row>
    <row r="108" spans="1:12" ht="45">
      <c r="A108" s="65"/>
      <c r="B108" s="111" t="str">
        <f>'Методика оценки'!A444</f>
        <v>К7.10.</v>
      </c>
      <c r="C108" s="86" t="str">
        <f>'Методика оценки'!C444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8" s="165">
        <f>'Методика оценки'!D444*'Методика оценки'!D405</f>
        <v>1.0000000000000002E-2</v>
      </c>
      <c r="E108" s="118">
        <f>(IF('ИД Свод'!D118='Методика оценки'!$H$446,'Методика оценки'!$E$446,'Методика оценки'!$E$445))*$D$108</f>
        <v>0</v>
      </c>
      <c r="F108" s="118">
        <f>(IF('ИД Свод'!E118='Методика оценки'!$H$446,'Методика оценки'!$E$446,'Методика оценки'!$E$445))*$D$108</f>
        <v>0</v>
      </c>
      <c r="G108" s="118">
        <f>(IF('ИД Свод'!F118='Методика оценки'!$H$446,'Методика оценки'!$E$446,'Методика оценки'!$E$445))*$D$108</f>
        <v>0</v>
      </c>
      <c r="H108" s="118">
        <f>(IF('ИД Свод'!G118='Методика оценки'!$H$446,'Методика оценки'!$E$446,'Методика оценки'!$E$445))*$D$108</f>
        <v>1.0000000000000002</v>
      </c>
      <c r="I108" s="118">
        <f>(IF('ИД Свод'!H118='Методика оценки'!$H$446,'Методика оценки'!$E$446,'Методика оценки'!$E$445))*$D$108</f>
        <v>0</v>
      </c>
      <c r="J108" s="118">
        <f>(IF('ИД Свод'!I118='Методика оценки'!$H$446,'Методика оценки'!$E$446,'Методика оценки'!$E$445))*$D$108</f>
        <v>0</v>
      </c>
      <c r="K108" s="118">
        <f>(IF('ИД Свод'!J118='Методика оценки'!$H$446,'Методика оценки'!$E$446,'Методика оценки'!$E$445))*$D$108</f>
        <v>0</v>
      </c>
      <c r="L108" s="118">
        <f>(IF('ИД Свод'!K118='Методика оценки'!$H$446,'Методика оценки'!$E$446,'Методика оценки'!$E$445))*$D$108</f>
        <v>0</v>
      </c>
    </row>
    <row r="109" spans="1:12">
      <c r="A109" s="65"/>
      <c r="B109" s="111" t="str">
        <f>'Методика оценки'!A447</f>
        <v>К7.11.</v>
      </c>
      <c r="C109" s="86" t="str">
        <f>'Методика оценки'!C447</f>
        <v xml:space="preserve">Количество предписаний надзорных органов </v>
      </c>
      <c r="D109" s="165">
        <f>'Методика оценки'!D447*'Методика оценки'!D405</f>
        <v>1.0000000000000002E-2</v>
      </c>
      <c r="E109" s="118">
        <f>(IF('ИД Свод'!D119&lt;='Методика оценки'!$J$448,'Методика оценки'!$E$448,IF('Методика оценки'!$H$449&lt;='ИД Свод'!D119&lt;='Методика оценки'!$J$449,'Методика оценки'!$E$449,IF('ИД Свод'!D119&gt;='Методика оценки'!$H$450,'Методика оценки'!$E$450,'Методика оценки'!$E$449))))*$D$109</f>
        <v>0.50000000000000011</v>
      </c>
      <c r="F109" s="118">
        <f>(IF('ИД Свод'!E119&lt;='Методика оценки'!$J$448,'Методика оценки'!$E$448,IF('Методика оценки'!$H$449&lt;='ИД Свод'!E119&lt;='Методика оценки'!$J$449,'Методика оценки'!$E$449,IF('ИД Свод'!E119&gt;='Методика оценки'!$H$450,'Методика оценки'!$E$450,'Методика оценки'!$E$449))))*$D$109</f>
        <v>0.50000000000000011</v>
      </c>
      <c r="G109" s="118">
        <f>(IF('ИД Свод'!F119&lt;='Методика оценки'!$J$448,'Методика оценки'!$E$448,IF('Методика оценки'!$H$449&lt;='ИД Свод'!F119&lt;='Методика оценки'!$J$449,'Методика оценки'!$E$449,IF('ИД Свод'!F119&gt;='Методика оценки'!$H$450,'Методика оценки'!$E$450,'Методика оценки'!$E$449))))*$D$109</f>
        <v>0.50000000000000011</v>
      </c>
      <c r="H109" s="118">
        <f>(IF('ИД Свод'!G119&lt;='Методика оценки'!$J$448,'Методика оценки'!$E$448,IF('Методика оценки'!$H$449&lt;='ИД Свод'!G119&lt;='Методика оценки'!$J$449,'Методика оценки'!$E$449,IF('ИД Свод'!G119&gt;='Методика оценки'!$H$450,'Методика оценки'!$E$450,'Методика оценки'!$E$449))))*$D$109</f>
        <v>0.50000000000000011</v>
      </c>
      <c r="I109" s="118">
        <f>(IF('ИД Свод'!H119&lt;='Методика оценки'!$J$448,'Методика оценки'!$E$448,IF('Методика оценки'!$H$449&lt;='ИД Свод'!H119&lt;='Методика оценки'!$J$449,'Методика оценки'!$E$449,IF('ИД Свод'!H119&gt;='Методика оценки'!$H$450,'Методика оценки'!$E$450,'Методика оценки'!$E$449))))*$D$109</f>
        <v>1.0000000000000002</v>
      </c>
      <c r="J109" s="118">
        <f>(IF('ИД Свод'!I119&lt;='Методика оценки'!$J$448,'Методика оценки'!$E$448,IF('Методика оценки'!$H$449&lt;='ИД Свод'!I119&lt;='Методика оценки'!$J$449,'Методика оценки'!$E$449,IF('ИД Свод'!I119&gt;='Методика оценки'!$H$450,'Методика оценки'!$E$450,'Методика оценки'!$E$449))))*$D$109</f>
        <v>0.50000000000000011</v>
      </c>
      <c r="K109" s="118">
        <f>(IF('ИД Свод'!J119&lt;='Методика оценки'!$J$448,'Методика оценки'!$E$448,IF('Методика оценки'!$H$449&lt;='ИД Свод'!J119&lt;='Методика оценки'!$J$449,'Методика оценки'!$E$449,IF('ИД Свод'!J119&gt;='Методика оценки'!$H$450,'Методика оценки'!$E$450,'Методика оценки'!$E$449))))*$D$109</f>
        <v>1.0000000000000002</v>
      </c>
      <c r="L109" s="118">
        <f>(IF('ИД Свод'!K119&lt;='Методика оценки'!$J$448,'Методика оценки'!$E$448,IF('Методика оценки'!$H$449&lt;='ИД Свод'!K119&lt;='Методика оценки'!$J$449,'Методика оценки'!$E$449,IF('ИД Свод'!K119&gt;='Методика оценки'!$H$450,'Методика оценки'!$E$450,'Методика оценки'!$E$449))))*$D$109</f>
        <v>0.50000000000000011</v>
      </c>
    </row>
    <row r="110" spans="1:12" ht="30">
      <c r="A110" s="65"/>
      <c r="B110" s="111" t="str">
        <f>'Методика оценки'!A451</f>
        <v>К7.12.</v>
      </c>
      <c r="C110" s="86" t="str">
        <f>'Методика оценки'!C451</f>
        <v xml:space="preserve">Количество зарегистрированных  жалоб на деятельность ДОО со стороны родителей воспитанников </v>
      </c>
      <c r="D110" s="165">
        <f>'Методика оценки'!D451*'Методика оценки'!D405</f>
        <v>1.0000000000000002E-2</v>
      </c>
      <c r="E110" s="118">
        <f>(IF('ИД Свод'!D120&lt;='Методика оценки'!$J$452,'Методика оценки'!$E$452,IF('Методика оценки'!$H$453&lt;='ИД Свод'!D120&lt;='Методика оценки'!$J$453,'Методика оценки'!$E$453,IF('ИД Свод'!D120&gt;='Методика оценки'!$H$454,'Методика оценки'!$E$454,'Методика оценки'!$E$453))))*$D$110</f>
        <v>1.0000000000000002</v>
      </c>
      <c r="F110" s="118">
        <f>(IF('ИД Свод'!E120&lt;='Методика оценки'!$J$452,'Методика оценки'!$E$452,IF('Методика оценки'!$H$453&lt;='ИД Свод'!E120&lt;='Методика оценки'!$J$453,'Методика оценки'!$E$453,IF('ИД Свод'!E120&gt;='Методика оценки'!$H$454,'Методика оценки'!$E$454,'Методика оценки'!$E$453))))*$D$110</f>
        <v>1.0000000000000002</v>
      </c>
      <c r="G110" s="118">
        <f>(IF('ИД Свод'!F120&lt;='Методика оценки'!$J$452,'Методика оценки'!$E$452,IF('Методика оценки'!$H$453&lt;='ИД Свод'!F120&lt;='Методика оценки'!$J$453,'Методика оценки'!$E$453,IF('ИД Свод'!F120&gt;='Методика оценки'!$H$454,'Методика оценки'!$E$454,'Методика оценки'!$E$453))))*$D$110</f>
        <v>1.0000000000000002</v>
      </c>
      <c r="H110" s="118">
        <f>(IF('ИД Свод'!G120&lt;='Методика оценки'!$J$452,'Методика оценки'!$E$452,IF('Методика оценки'!$H$453&lt;='ИД Свод'!G120&lt;='Методика оценки'!$J$453,'Методика оценки'!$E$453,IF('ИД Свод'!G120&gt;='Методика оценки'!$H$454,'Методика оценки'!$E$454,'Методика оценки'!$E$453))))*$D$110</f>
        <v>1.0000000000000002</v>
      </c>
      <c r="I110" s="118">
        <f>(IF('ИД Свод'!H120&lt;='Методика оценки'!$J$452,'Методика оценки'!$E$452,IF('Методика оценки'!$H$453&lt;='ИД Свод'!H120&lt;='Методика оценки'!$J$453,'Методика оценки'!$E$453,IF('ИД Свод'!H120&gt;='Методика оценки'!$H$454,'Методика оценки'!$E$454,'Методика оценки'!$E$453))))*$D$110</f>
        <v>1.0000000000000002</v>
      </c>
      <c r="J110" s="118">
        <f>(IF('ИД Свод'!I120&lt;='Методика оценки'!$J$452,'Методика оценки'!$E$452,IF('Методика оценки'!$H$453&lt;='ИД Свод'!I120&lt;='Методика оценки'!$J$453,'Методика оценки'!$E$453,IF('ИД Свод'!I120&gt;='Методика оценки'!$H$454,'Методика оценки'!$E$454,'Методика оценки'!$E$453))))*$D$110</f>
        <v>1.0000000000000002</v>
      </c>
      <c r="K110" s="118">
        <f>(IF('ИД Свод'!J120&lt;='Методика оценки'!$J$452,'Методика оценки'!$E$452,IF('Методика оценки'!$H$453&lt;='ИД Свод'!J120&lt;='Методика оценки'!$J$453,'Методика оценки'!$E$453,IF('ИД Свод'!J120&gt;='Методика оценки'!$H$454,'Методика оценки'!$E$454,'Методика оценки'!$E$453))))*$D$110</f>
        <v>1.0000000000000002</v>
      </c>
      <c r="L110" s="118">
        <f>(IF('ИД Свод'!K120&lt;='Методика оценки'!$J$452,'Методика оценки'!$E$452,IF('Методика оценки'!$H$453&lt;='ИД Свод'!K120&lt;='Методика оценки'!$J$453,'Методика оценки'!$E$453,IF('ИД Свод'!K120&gt;='Методика оценки'!$H$454,'Методика оценки'!$E$454,'Методика оценки'!$E$453))))*$D$110</f>
        <v>1.0000000000000002</v>
      </c>
    </row>
    <row r="111" spans="1:12" s="156" customFormat="1">
      <c r="A111" s="152"/>
      <c r="B111" s="153"/>
      <c r="C111" s="154"/>
      <c r="D111" s="167"/>
      <c r="E111" s="157"/>
      <c r="F111" s="157"/>
      <c r="G111" s="157"/>
      <c r="H111" s="157"/>
      <c r="I111" s="157"/>
      <c r="J111" s="157"/>
      <c r="K111" s="157"/>
      <c r="L111" s="157"/>
    </row>
    <row r="112" spans="1:12" s="156" customFormat="1">
      <c r="A112" s="152"/>
      <c r="B112" s="153"/>
      <c r="C112" s="154"/>
      <c r="D112" s="167"/>
      <c r="E112" s="157"/>
      <c r="F112" s="157"/>
      <c r="G112" s="157"/>
      <c r="H112" s="157"/>
      <c r="I112" s="157"/>
      <c r="J112" s="157"/>
      <c r="K112" s="157"/>
      <c r="L112" s="157"/>
    </row>
    <row r="113" spans="1:12" s="156" customFormat="1">
      <c r="A113" s="152"/>
      <c r="B113" s="153"/>
      <c r="C113" s="154"/>
      <c r="D113" s="167"/>
      <c r="E113" s="157"/>
      <c r="F113" s="157"/>
      <c r="G113" s="157"/>
      <c r="H113" s="157"/>
      <c r="I113" s="157"/>
      <c r="J113" s="157"/>
      <c r="K113" s="157"/>
      <c r="L113" s="157"/>
    </row>
    <row r="114" spans="1:12" s="156" customFormat="1">
      <c r="A114" s="152"/>
      <c r="B114" s="153"/>
      <c r="C114" s="154"/>
      <c r="D114" s="167"/>
      <c r="E114" s="157"/>
      <c r="F114" s="157"/>
      <c r="G114" s="157"/>
      <c r="H114" s="157"/>
      <c r="I114" s="157"/>
      <c r="J114" s="157"/>
      <c r="K114" s="157"/>
      <c r="L114" s="157"/>
    </row>
    <row r="115" spans="1:12" s="156" customFormat="1">
      <c r="A115" s="152"/>
      <c r="B115" s="153"/>
      <c r="C115" s="154"/>
      <c r="D115" s="167"/>
      <c r="E115" s="157"/>
      <c r="F115" s="157"/>
      <c r="G115" s="157"/>
      <c r="H115" s="157"/>
      <c r="I115" s="157"/>
      <c r="J115" s="157"/>
      <c r="K115" s="157"/>
      <c r="L115" s="157"/>
    </row>
    <row r="116" spans="1:12" s="156" customFormat="1">
      <c r="A116" s="152"/>
      <c r="B116" s="153"/>
      <c r="C116" s="154"/>
      <c r="D116" s="167"/>
      <c r="E116" s="157"/>
      <c r="F116" s="157"/>
      <c r="G116" s="157"/>
      <c r="H116" s="157"/>
      <c r="I116" s="157"/>
      <c r="J116" s="157"/>
      <c r="K116" s="157"/>
      <c r="L116" s="157"/>
    </row>
    <row r="117" spans="1:12" s="156" customFormat="1">
      <c r="A117" s="152"/>
      <c r="B117" s="153"/>
      <c r="C117" s="154"/>
      <c r="D117" s="167"/>
      <c r="E117" s="157"/>
      <c r="F117" s="157"/>
      <c r="G117" s="157"/>
      <c r="H117" s="157"/>
      <c r="I117" s="157"/>
      <c r="J117" s="157"/>
      <c r="K117" s="157"/>
      <c r="L117" s="157"/>
    </row>
    <row r="118" spans="1:12" s="156" customFormat="1">
      <c r="A118" s="152"/>
      <c r="B118" s="153"/>
      <c r="C118" s="154"/>
      <c r="D118" s="167"/>
      <c r="E118" s="157"/>
      <c r="F118" s="157"/>
      <c r="G118" s="157"/>
      <c r="H118" s="157"/>
      <c r="I118" s="157"/>
      <c r="J118" s="157"/>
      <c r="K118" s="157"/>
      <c r="L118" s="157"/>
    </row>
    <row r="119" spans="1:12" s="156" customFormat="1">
      <c r="A119" s="152"/>
      <c r="B119" s="153"/>
      <c r="C119" s="154"/>
      <c r="D119" s="167"/>
      <c r="E119" s="157"/>
      <c r="F119" s="157"/>
      <c r="G119" s="157"/>
      <c r="H119" s="157"/>
      <c r="I119" s="157"/>
      <c r="J119" s="157"/>
      <c r="K119" s="157"/>
      <c r="L119" s="157"/>
    </row>
    <row r="120" spans="1:12" s="156" customFormat="1">
      <c r="A120" s="152"/>
      <c r="B120" s="153"/>
      <c r="C120" s="154"/>
      <c r="D120" s="167"/>
      <c r="E120" s="157"/>
      <c r="F120" s="157"/>
      <c r="G120" s="157"/>
      <c r="H120" s="157"/>
      <c r="I120" s="157"/>
      <c r="J120" s="157"/>
      <c r="K120" s="157"/>
      <c r="L120" s="157"/>
    </row>
    <row r="121" spans="1:12" s="156" customFormat="1">
      <c r="A121" s="152"/>
      <c r="B121" s="153"/>
      <c r="C121" s="154"/>
      <c r="D121" s="167"/>
      <c r="E121" s="157"/>
      <c r="F121" s="157"/>
      <c r="G121" s="157"/>
      <c r="H121" s="157"/>
      <c r="I121" s="157"/>
      <c r="J121" s="157"/>
      <c r="K121" s="157"/>
      <c r="L121" s="157"/>
    </row>
    <row r="122" spans="1:12" s="156" customFormat="1">
      <c r="A122" s="152"/>
      <c r="B122" s="153"/>
      <c r="C122" s="154"/>
      <c r="D122" s="167"/>
      <c r="E122" s="157"/>
      <c r="F122" s="157"/>
      <c r="G122" s="157"/>
      <c r="H122" s="157"/>
      <c r="I122" s="157"/>
      <c r="J122" s="157"/>
      <c r="K122" s="157"/>
      <c r="L122" s="157"/>
    </row>
    <row r="123" spans="1:12" s="156" customFormat="1">
      <c r="A123" s="152"/>
      <c r="B123" s="153"/>
      <c r="C123" s="154"/>
      <c r="D123" s="167"/>
      <c r="E123" s="157"/>
      <c r="F123" s="157"/>
      <c r="G123" s="157"/>
      <c r="H123" s="157"/>
      <c r="I123" s="157"/>
      <c r="J123" s="157"/>
      <c r="K123" s="157"/>
      <c r="L123" s="157"/>
    </row>
    <row r="124" spans="1:12" s="156" customFormat="1">
      <c r="A124" s="152"/>
      <c r="B124" s="153"/>
      <c r="C124" s="154"/>
      <c r="D124" s="167"/>
      <c r="E124" s="157"/>
      <c r="F124" s="157"/>
      <c r="G124" s="157"/>
      <c r="H124" s="157"/>
      <c r="I124" s="157"/>
      <c r="J124" s="157"/>
      <c r="K124" s="157"/>
      <c r="L124" s="157"/>
    </row>
    <row r="125" spans="1:12" s="156" customFormat="1">
      <c r="A125" s="152"/>
      <c r="B125" s="153"/>
      <c r="C125" s="154"/>
      <c r="D125" s="167"/>
      <c r="E125" s="157"/>
      <c r="F125" s="157"/>
      <c r="G125" s="157"/>
      <c r="H125" s="157"/>
      <c r="I125" s="157"/>
      <c r="J125" s="157"/>
      <c r="K125" s="157"/>
      <c r="L125" s="157"/>
    </row>
    <row r="126" spans="1:12" s="156" customFormat="1">
      <c r="A126" s="152"/>
      <c r="B126" s="153"/>
      <c r="C126" s="154"/>
      <c r="D126" s="167"/>
      <c r="E126" s="157"/>
      <c r="F126" s="157"/>
      <c r="G126" s="157"/>
      <c r="H126" s="157"/>
      <c r="I126" s="157"/>
      <c r="J126" s="157"/>
      <c r="K126" s="157"/>
      <c r="L126" s="157"/>
    </row>
    <row r="127" spans="1:12" s="156" customFormat="1">
      <c r="A127" s="152"/>
      <c r="B127" s="153"/>
      <c r="C127" s="154"/>
      <c r="D127" s="167"/>
      <c r="E127" s="157"/>
      <c r="F127" s="157"/>
      <c r="G127" s="157"/>
      <c r="H127" s="157"/>
      <c r="I127" s="157"/>
      <c r="J127" s="157"/>
      <c r="K127" s="157"/>
      <c r="L127" s="157"/>
    </row>
    <row r="128" spans="1:12" s="156" customFormat="1">
      <c r="A128" s="152"/>
      <c r="B128" s="153"/>
      <c r="C128" s="154"/>
      <c r="D128" s="167"/>
      <c r="E128" s="157"/>
      <c r="F128" s="157"/>
      <c r="G128" s="157"/>
      <c r="H128" s="157"/>
      <c r="I128" s="157"/>
      <c r="J128" s="157"/>
      <c r="K128" s="157"/>
      <c r="L128" s="157"/>
    </row>
    <row r="129" spans="1:12" s="156" customFormat="1">
      <c r="A129" s="152"/>
      <c r="B129" s="153"/>
      <c r="C129" s="154"/>
      <c r="D129" s="167"/>
      <c r="E129" s="157"/>
      <c r="F129" s="157"/>
      <c r="G129" s="157"/>
      <c r="H129" s="157"/>
      <c r="I129" s="157"/>
      <c r="J129" s="157"/>
      <c r="K129" s="157"/>
      <c r="L129" s="157"/>
    </row>
    <row r="130" spans="1:12" s="156" customFormat="1">
      <c r="A130" s="152"/>
      <c r="B130" s="153"/>
      <c r="C130" s="154"/>
      <c r="D130" s="167"/>
      <c r="E130" s="157"/>
      <c r="F130" s="157"/>
      <c r="G130" s="157"/>
      <c r="H130" s="157"/>
      <c r="I130" s="157"/>
      <c r="J130" s="157"/>
      <c r="K130" s="157"/>
      <c r="L130" s="157"/>
    </row>
    <row r="131" spans="1:12" s="156" customFormat="1">
      <c r="A131" s="152"/>
      <c r="B131" s="153"/>
      <c r="C131" s="154"/>
      <c r="D131" s="167"/>
      <c r="E131" s="157"/>
      <c r="F131" s="157"/>
      <c r="G131" s="157"/>
      <c r="H131" s="157"/>
      <c r="I131" s="157"/>
      <c r="J131" s="157"/>
      <c r="K131" s="157"/>
      <c r="L131" s="157"/>
    </row>
    <row r="132" spans="1:12" s="156" customFormat="1">
      <c r="A132" s="152"/>
      <c r="B132" s="153"/>
      <c r="C132" s="154"/>
      <c r="D132" s="167"/>
      <c r="E132" s="157"/>
      <c r="F132" s="157"/>
      <c r="G132" s="157"/>
      <c r="H132" s="157"/>
      <c r="I132" s="157"/>
      <c r="J132" s="157"/>
      <c r="K132" s="157"/>
      <c r="L132" s="157"/>
    </row>
    <row r="133" spans="1:12" s="156" customFormat="1">
      <c r="A133" s="152"/>
      <c r="B133" s="153"/>
      <c r="C133" s="154"/>
      <c r="D133" s="167"/>
      <c r="E133" s="157"/>
      <c r="F133" s="157"/>
      <c r="G133" s="157"/>
      <c r="H133" s="157"/>
      <c r="I133" s="157"/>
      <c r="J133" s="157"/>
      <c r="K133" s="157"/>
      <c r="L133" s="157"/>
    </row>
    <row r="134" spans="1:12" s="156" customFormat="1">
      <c r="A134" s="152"/>
      <c r="B134" s="153"/>
      <c r="C134" s="154"/>
      <c r="D134" s="167"/>
      <c r="E134" s="157"/>
      <c r="F134" s="157"/>
      <c r="G134" s="157"/>
      <c r="H134" s="157"/>
      <c r="I134" s="157"/>
      <c r="J134" s="157"/>
      <c r="K134" s="157"/>
      <c r="L134" s="157"/>
    </row>
    <row r="135" spans="1:12" s="156" customFormat="1">
      <c r="A135" s="152"/>
      <c r="B135" s="153"/>
      <c r="C135" s="154"/>
      <c r="D135" s="167"/>
      <c r="E135" s="157"/>
      <c r="F135" s="157"/>
      <c r="G135" s="157"/>
      <c r="H135" s="157"/>
      <c r="I135" s="157"/>
      <c r="J135" s="157"/>
      <c r="K135" s="157"/>
      <c r="L135" s="157"/>
    </row>
    <row r="136" spans="1:12" s="156" customFormat="1">
      <c r="A136" s="152"/>
      <c r="B136" s="153"/>
      <c r="C136" s="154"/>
      <c r="D136" s="167"/>
      <c r="E136" s="157"/>
      <c r="F136" s="157"/>
      <c r="G136" s="157"/>
      <c r="H136" s="157"/>
      <c r="I136" s="157"/>
      <c r="J136" s="157"/>
      <c r="K136" s="157"/>
      <c r="L136" s="157"/>
    </row>
    <row r="137" spans="1:12" s="156" customFormat="1">
      <c r="A137" s="152"/>
      <c r="B137" s="153"/>
      <c r="C137" s="154"/>
      <c r="D137" s="167"/>
      <c r="E137" s="157"/>
      <c r="F137" s="157"/>
      <c r="G137" s="157"/>
      <c r="H137" s="157"/>
      <c r="I137" s="157"/>
      <c r="J137" s="157"/>
      <c r="K137" s="157"/>
      <c r="L137" s="157"/>
    </row>
  </sheetData>
  <autoFilter ref="A4: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5" tint="-0.249977111117893"/>
    <outlinePr summaryBelow="0" summaryRight="0"/>
  </sheetPr>
  <dimension ref="A1:L137"/>
  <sheetViews>
    <sheetView zoomScale="70" zoomScaleNormal="70" workbookViewId="0">
      <selection activeCell="C129" sqref="C129"/>
    </sheetView>
  </sheetViews>
  <sheetFormatPr defaultColWidth="9.140625" defaultRowHeight="15" outlineLevelRow="1"/>
  <cols>
    <col min="1" max="1" width="7.7109375" style="62" customWidth="1"/>
    <col min="2" max="2" width="9.85546875" style="60" customWidth="1"/>
    <col min="3" max="3" width="76.85546875" style="132" customWidth="1"/>
    <col min="4" max="4" width="12.140625" style="76" customWidth="1"/>
    <col min="5" max="12" width="19.7109375" style="79" customWidth="1"/>
    <col min="13" max="16384" width="9.140625" style="61"/>
  </cols>
  <sheetData>
    <row r="1" spans="1:12" ht="20.25">
      <c r="A1" s="100" t="s">
        <v>684</v>
      </c>
      <c r="B1" s="63"/>
      <c r="C1" s="131"/>
      <c r="D1" s="125"/>
      <c r="E1" s="77"/>
      <c r="F1" s="77"/>
      <c r="G1" s="77"/>
      <c r="H1" s="77"/>
      <c r="I1" s="77"/>
      <c r="J1" s="77"/>
      <c r="K1" s="77"/>
      <c r="L1" s="77"/>
    </row>
    <row r="2" spans="1:12">
      <c r="D2" s="126"/>
    </row>
    <row r="3" spans="1:12" s="117" customFormat="1" ht="57">
      <c r="A3" s="103" t="s">
        <v>0</v>
      </c>
      <c r="B3" s="102" t="s">
        <v>18</v>
      </c>
      <c r="C3" s="102" t="s">
        <v>24</v>
      </c>
      <c r="D3" s="102" t="s">
        <v>25</v>
      </c>
      <c r="E3" s="120" t="str">
        <f>'ИД Свод'!D3</f>
        <v>МБДОУ «Детский сад № 1 «Ангелочки» с. Ножай-Юрт»</v>
      </c>
      <c r="F3" s="120" t="str">
        <f>'ИД Свод'!E3</f>
        <v>МБДОУ «Детский сад № 2 «Солнышко» с. Ножай-Юрт»</v>
      </c>
      <c r="G3" s="120" t="str">
        <f>'ИД Свод'!F3</f>
        <v>МБДОУ «Детский сад с. Аллерой»</v>
      </c>
      <c r="H3" s="120" t="str">
        <f>'ИД Свод'!G3</f>
        <v>МБДОУ «Детский сад «Ласточки» с. Галайты»</v>
      </c>
      <c r="I3" s="120" t="str">
        <f>'ИД Свод'!H3</f>
        <v>МБДОУ «Детский сад с. Зандак»</v>
      </c>
      <c r="J3" s="120" t="str">
        <f>'ИД Свод'!I3</f>
        <v>МБДОУ «Детский сад «Солнышко» с. Саясан»</v>
      </c>
      <c r="K3" s="120" t="str">
        <f>'ИД Свод'!J3</f>
        <v>МБДОУ «Детский сад «Теремок» с. Мескеты»</v>
      </c>
      <c r="L3" s="120" t="str">
        <f>'ИД Свод'!K3</f>
        <v>МБДОУ «Детский сад «Малышка» с. Энгеной»</v>
      </c>
    </row>
    <row r="4" spans="1:12" collapsed="1">
      <c r="A4" s="8"/>
      <c r="B4" s="59"/>
      <c r="C4" s="133"/>
      <c r="D4" s="121"/>
      <c r="E4" s="84"/>
      <c r="F4" s="84"/>
      <c r="G4" s="84"/>
      <c r="H4" s="84"/>
      <c r="I4" s="84"/>
      <c r="J4" s="84"/>
      <c r="K4" s="84"/>
      <c r="L4" s="84"/>
    </row>
    <row r="5" spans="1:12" ht="30" hidden="1" outlineLevel="1">
      <c r="A5" s="8"/>
      <c r="B5" s="59" t="s">
        <v>19</v>
      </c>
      <c r="C5" s="133"/>
      <c r="D5" s="150"/>
      <c r="E5" s="151">
        <f t="shared" ref="E5:L5" si="0">E6+E19+E25+E42+E71+E76+E98</f>
        <v>428.13</v>
      </c>
      <c r="F5" s="151">
        <f t="shared" si="0"/>
        <v>408.72999999999996</v>
      </c>
      <c r="G5" s="151">
        <f t="shared" si="0"/>
        <v>428.83</v>
      </c>
      <c r="H5" s="151">
        <f t="shared" si="0"/>
        <v>438.22999999999996</v>
      </c>
      <c r="I5" s="151">
        <f t="shared" si="0"/>
        <v>366</v>
      </c>
      <c r="J5" s="151">
        <f t="shared" si="0"/>
        <v>392.49</v>
      </c>
      <c r="K5" s="151">
        <f t="shared" si="0"/>
        <v>272</v>
      </c>
      <c r="L5" s="151">
        <f t="shared" si="0"/>
        <v>429.49</v>
      </c>
    </row>
    <row r="6" spans="1:12" collapsed="1">
      <c r="A6" s="64"/>
      <c r="B6" s="107" t="str">
        <f>'Методика оценки'!A6</f>
        <v>К1</v>
      </c>
      <c r="C6" s="107" t="str">
        <f>'Методика оценки'!B6</f>
        <v>Группа критериев 1. Качество образовательного процесса</v>
      </c>
      <c r="D6" s="122">
        <v>1</v>
      </c>
      <c r="E6" s="178">
        <f t="shared" ref="E6:L6" si="1">SUM(E7:E18)*$D$6</f>
        <v>65</v>
      </c>
      <c r="F6" s="178">
        <f t="shared" si="1"/>
        <v>49</v>
      </c>
      <c r="G6" s="178">
        <f t="shared" si="1"/>
        <v>56.5</v>
      </c>
      <c r="H6" s="178">
        <f t="shared" si="1"/>
        <v>45</v>
      </c>
      <c r="I6" s="178">
        <f t="shared" si="1"/>
        <v>60</v>
      </c>
      <c r="J6" s="178">
        <f t="shared" si="1"/>
        <v>50</v>
      </c>
      <c r="K6" s="178">
        <f t="shared" si="1"/>
        <v>15</v>
      </c>
      <c r="L6" s="178">
        <f t="shared" si="1"/>
        <v>25</v>
      </c>
    </row>
    <row r="7" spans="1:12" ht="30" hidden="1" outlineLevel="1">
      <c r="A7" s="2"/>
      <c r="B7" s="91" t="str">
        <f>'Методика оценки'!A7</f>
        <v>К1.1.</v>
      </c>
      <c r="C7"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D7" s="123">
        <f>'Методика оценки'!D7</f>
        <v>0.05</v>
      </c>
      <c r="E7" s="118">
        <f>(IF('ИД Свод'!D5='Методика оценки'!$H$8,'Методика оценки'!$E$8,IF('ИД Свод'!D5='Методика оценки'!$H$9,'Методика оценки'!$E$9,IF('ИД Свод'!D5='Методика оценки'!$H$10,'Методика оценки'!$E$10,'Методика оценки'!$E$11))))*$D$7</f>
        <v>0</v>
      </c>
      <c r="F7" s="118">
        <f>(IF('ИД Свод'!E5='Методика оценки'!$H$8,'Методика оценки'!$E$8,IF('ИД Свод'!E5='Методика оценки'!$H$9,'Методика оценки'!$E$9,IF('ИД Свод'!E5='Методика оценки'!$H$10,'Методика оценки'!$E$10,'Методика оценки'!$E$11))))*$D$7</f>
        <v>4</v>
      </c>
      <c r="G7" s="118">
        <f>(IF('ИД Свод'!F5='Методика оценки'!$H$8,'Методика оценки'!$E$8,IF('ИД Свод'!F5='Методика оценки'!$H$9,'Методика оценки'!$E$9,IF('ИД Свод'!F5='Методика оценки'!$H$10,'Методика оценки'!$E$10,'Методика оценки'!$E$11))))*$D$7</f>
        <v>4</v>
      </c>
      <c r="H7" s="118">
        <f>(IF('ИД Свод'!G5='Методика оценки'!$H$8,'Методика оценки'!$E$8,IF('ИД Свод'!G5='Методика оценки'!$H$9,'Методика оценки'!$E$9,IF('ИД Свод'!G5='Методика оценки'!$H$10,'Методика оценки'!$E$10,'Методика оценки'!$E$11))))*$D$7</f>
        <v>0</v>
      </c>
      <c r="I7" s="118">
        <f>(IF('ИД Свод'!H5='Методика оценки'!$H$8,'Методика оценки'!$E$8,IF('ИД Свод'!H5='Методика оценки'!$H$9,'Методика оценки'!$E$9,IF('ИД Свод'!H5='Методика оценки'!$H$10,'Методика оценки'!$E$10,'Методика оценки'!$E$11))))*$D$7</f>
        <v>0</v>
      </c>
      <c r="J7" s="118">
        <f>(IF('ИД Свод'!I5='Методика оценки'!$H$8,'Методика оценки'!$E$8,IF('ИД Свод'!I5='Методика оценки'!$H$9,'Методика оценки'!$E$9,IF('ИД Свод'!I5='Методика оценки'!$H$10,'Методика оценки'!$E$10,'Методика оценки'!$E$11))))*$D$7</f>
        <v>0</v>
      </c>
      <c r="K7" s="118">
        <f>(IF('ИД Свод'!J5='Методика оценки'!$H$8,'Методика оценки'!$E$8,IF('ИД Свод'!J5='Методика оценки'!$H$9,'Методика оценки'!$E$9,IF('ИД Свод'!J5='Методика оценки'!$H$10,'Методика оценки'!$E$10,'Методика оценки'!$E$11))))*$D$7</f>
        <v>0</v>
      </c>
      <c r="L7" s="118">
        <f>(IF('ИД Свод'!K5='Методика оценки'!$H$8,'Методика оценки'!$E$8,IF('ИД Свод'!K5='Методика оценки'!$H$9,'Методика оценки'!$E$9,IF('ИД Свод'!K5='Методика оценки'!$H$10,'Методика оценки'!$E$10,'Методика оценки'!$E$11))))*$D$7</f>
        <v>0</v>
      </c>
    </row>
    <row r="8" spans="1:12" hidden="1" outlineLevel="1">
      <c r="A8" s="2"/>
      <c r="B8" s="91" t="str">
        <f>'Методика оценки'!A12</f>
        <v>К1.2.</v>
      </c>
      <c r="C8" s="90" t="str">
        <f>'Методика оценки'!C12</f>
        <v xml:space="preserve">Наличие бесплатного дополнительного образования в ДОО в отчетном году
</v>
      </c>
      <c r="D8" s="123">
        <f>'Методика оценки'!D12</f>
        <v>0.1</v>
      </c>
      <c r="E8" s="118">
        <f>(IF('ИД Свод'!D6='Методика оценки'!$H$13,'Методика оценки'!$E$13,IF('ИД Свод'!D6='Методика оценки'!$H$14,'Методика оценки'!$E$14,'Методика оценки'!$E$13)))*$D$8</f>
        <v>0</v>
      </c>
      <c r="F8" s="118">
        <f>(IF('ИД Свод'!E6='Методика оценки'!$H$13,'Методика оценки'!$E$13,IF('ИД Свод'!E6='Методика оценки'!$H$14,'Методика оценки'!$E$14,'Методика оценки'!$E$13)))*$D$8</f>
        <v>0</v>
      </c>
      <c r="G8" s="118">
        <f>(IF('ИД Свод'!F6='Методика оценки'!$H$13,'Методика оценки'!$E$13,IF('ИД Свод'!F6='Методика оценки'!$H$14,'Методика оценки'!$E$14,'Методика оценки'!$E$13)))*$D$8</f>
        <v>0</v>
      </c>
      <c r="H8" s="118">
        <f>(IF('ИД Свод'!G6='Методика оценки'!$H$13,'Методика оценки'!$E$13,IF('ИД Свод'!G6='Методика оценки'!$H$14,'Методика оценки'!$E$14,'Методика оценки'!$E$13)))*$D$8</f>
        <v>0</v>
      </c>
      <c r="I8" s="118">
        <f>(IF('ИД Свод'!H6='Методика оценки'!$H$13,'Методика оценки'!$E$13,IF('ИД Свод'!H6='Методика оценки'!$H$14,'Методика оценки'!$E$14,'Методика оценки'!$E$13)))*$D$8</f>
        <v>0</v>
      </c>
      <c r="J8" s="118">
        <f>(IF('ИД Свод'!I6='Методика оценки'!$H$13,'Методика оценки'!$E$13,IF('ИД Свод'!I6='Методика оценки'!$H$14,'Методика оценки'!$E$14,'Методика оценки'!$E$13)))*$D$8</f>
        <v>0</v>
      </c>
      <c r="K8" s="118">
        <f>(IF('ИД Свод'!J6='Методика оценки'!$H$13,'Методика оценки'!$E$13,IF('ИД Свод'!J6='Методика оценки'!$H$14,'Методика оценки'!$E$14,'Методика оценки'!$E$13)))*$D$8</f>
        <v>0</v>
      </c>
      <c r="L8" s="118">
        <f>(IF('ИД Свод'!K6='Методика оценки'!$H$13,'Методика оценки'!$E$13,IF('ИД Свод'!K6='Методика оценки'!$H$14,'Методика оценки'!$E$14,'Методика оценки'!$E$13)))*$D$8</f>
        <v>0</v>
      </c>
    </row>
    <row r="9" spans="1:12" ht="30" hidden="1" outlineLevel="1">
      <c r="A9" s="2"/>
      <c r="B9" s="91" t="str">
        <f>'Методика оценки'!A15</f>
        <v>К1.3.</v>
      </c>
      <c r="C9" s="90" t="str">
        <f>'Методика оценки'!C15</f>
        <v>Количество разновидностей бесплатных кружков и секций в ДОО в отчетном году</v>
      </c>
      <c r="D9" s="123">
        <f>'Методика оценки'!D15</f>
        <v>0.05</v>
      </c>
      <c r="E9" s="179">
        <f>(IF('ИД Свод'!D7&lt;='Методика оценки'!$J$16,'Методика оценки'!$E$16,IF('Методика оценки'!$H$17&lt;='ИД Свод'!D7&lt;='Методика оценки'!$J$17,'Методика оценки'!$E$17,IF('ИД Свод'!D7&gt;='Методика оценки'!$H$18,'Методика оценки'!$E$18,'Методика оценки'!$E$17))))*$D$9</f>
        <v>0</v>
      </c>
      <c r="F9" s="179">
        <f>(IF('ИД Свод'!E7&lt;='Методика оценки'!$J$16,'Методика оценки'!$E$16,IF('Методика оценки'!$H$17&lt;='ИД Свод'!E7&lt;='Методика оценки'!$J$17,'Методика оценки'!$E$17,IF('ИД Свод'!E7&gt;='Методика оценки'!$H$18,'Методика оценки'!$E$18,'Методика оценки'!$E$17))))*$D$9</f>
        <v>0</v>
      </c>
      <c r="G9" s="179">
        <f>(IF('ИД Свод'!F7&lt;='Методика оценки'!$J$16,'Методика оценки'!$E$16,IF('Методика оценки'!$H$17&lt;='ИД Свод'!F7&lt;='Методика оценки'!$J$17,'Методика оценки'!$E$17,IF('ИД Свод'!F7&gt;='Методика оценки'!$H$18,'Методика оценки'!$E$18,'Методика оценки'!$E$17))))*$D$9</f>
        <v>0</v>
      </c>
      <c r="H9" s="179">
        <f>(IF('ИД Свод'!G7&lt;='Методика оценки'!$J$16,'Методика оценки'!$E$16,IF('Методика оценки'!$H$17&lt;='ИД Свод'!G7&lt;='Методика оценки'!$J$17,'Методика оценки'!$E$17,IF('ИД Свод'!G7&gt;='Методика оценки'!$H$18,'Методика оценки'!$E$18,'Методика оценки'!$E$17))))*$D$9</f>
        <v>0</v>
      </c>
      <c r="I9" s="179">
        <f>(IF('ИД Свод'!H7&lt;='Методика оценки'!$J$16,'Методика оценки'!$E$16,IF('Методика оценки'!$H$17&lt;='ИД Свод'!H7&lt;='Методика оценки'!$J$17,'Методика оценки'!$E$17,IF('ИД Свод'!H7&gt;='Методика оценки'!$H$18,'Методика оценки'!$E$18,'Методика оценки'!$E$17))))*$D$9</f>
        <v>0</v>
      </c>
      <c r="J9" s="179">
        <f>(IF('ИД Свод'!I7&lt;='Методика оценки'!$J$16,'Методика оценки'!$E$16,IF('Методика оценки'!$H$17&lt;='ИД Свод'!I7&lt;='Методика оценки'!$J$17,'Методика оценки'!$E$17,IF('ИД Свод'!I7&gt;='Методика оценки'!$H$18,'Методика оценки'!$E$18,'Методика оценки'!$E$17))))*$D$9</f>
        <v>0</v>
      </c>
      <c r="K9" s="179">
        <f>(IF('ИД Свод'!J7&lt;='Методика оценки'!$J$16,'Методика оценки'!$E$16,IF('Методика оценки'!$H$17&lt;='ИД Свод'!J7&lt;='Методика оценки'!$J$17,'Методика оценки'!$E$17,IF('ИД Свод'!J7&gt;='Методика оценки'!$H$18,'Методика оценки'!$E$18,'Методика оценки'!$E$17))))*$D$9</f>
        <v>0</v>
      </c>
      <c r="L9" s="179">
        <f>(IF('ИД Свод'!K7&lt;='Методика оценки'!$J$16,'Методика оценки'!$E$16,IF('Методика оценки'!$H$17&lt;='ИД Свод'!K7&lt;='Методика оценки'!$J$17,'Методика оценки'!$E$17,IF('ИД Свод'!K7&gt;='Методика оценки'!$H$18,'Методика оценки'!$E$18,'Методика оценки'!$E$17))))*$D$9</f>
        <v>0</v>
      </c>
    </row>
    <row r="10" spans="1:12" ht="30" hidden="1" outlineLevel="1">
      <c r="A10" s="2"/>
      <c r="B10" s="91" t="str">
        <f>'Методика оценки'!A22</f>
        <v>К1.4.</v>
      </c>
      <c r="C10" s="90" t="str">
        <f>'Методика оценки'!C22</f>
        <v xml:space="preserve">Доля воспитанников, получающих дополнительное образование бесплатно (в общем числе воспитанников) в отчетном году
</v>
      </c>
      <c r="D10" s="123">
        <f>'Методика оценки'!D22</f>
        <v>0.1</v>
      </c>
      <c r="E10" s="179">
        <f>IF('ИД Свод'!D9=0,0,(IF(('ИД Свод'!D8/'ИД Свод'!D9)*100&lt;='Методика оценки'!$J$24,'Методика оценки'!$E$24,IF('Методика оценки'!$H$25&lt;=('ИД Свод'!D8/'ИД Свод'!D9)*100&lt;='Методика оценки'!$J$25,'Методика оценки'!$E$25,IF(('ИД Свод'!D8/'ИД Свод'!D9)*100&gt;='Методика оценки'!$H$26,'Методика оценки'!$E$26,'Методика оценки'!$E$25))))*$D$10)</f>
        <v>0</v>
      </c>
      <c r="F10" s="179">
        <f>IF('ИД Свод'!E9=0,0,(IF(('ИД Свод'!E8/'ИД Свод'!E9)*100&lt;='Методика оценки'!$J$24,'Методика оценки'!$E$24,IF('Методика оценки'!$H$25&lt;=('ИД Свод'!E8/'ИД Свод'!E9)*100&lt;='Методика оценки'!$J$25,'Методика оценки'!$E$25,IF(('ИД Свод'!E8/'ИД Свод'!E9)*100&gt;='Методика оценки'!$H$26,'Методика оценки'!$E$26,'Методика оценки'!$E$25))))*$D$10)</f>
        <v>0</v>
      </c>
      <c r="G10" s="179">
        <f>IF('ИД Свод'!F9=0,0,(IF(('ИД Свод'!F8/'ИД Свод'!F9)*100&lt;='Методика оценки'!$J$24,'Методика оценки'!$E$24,IF('Методика оценки'!$H$25&lt;=('ИД Свод'!F8/'ИД Свод'!F9)*100&lt;='Методика оценки'!$J$25,'Методика оценки'!$E$25,IF(('ИД Свод'!F8/'ИД Свод'!F9)*100&gt;='Методика оценки'!$H$26,'Методика оценки'!$E$26,'Методика оценки'!$E$25))))*$D$10)</f>
        <v>0</v>
      </c>
      <c r="H10" s="179">
        <f>IF('ИД Свод'!G9=0,0,(IF(('ИД Свод'!G8/'ИД Свод'!G9)*100&lt;='Методика оценки'!$J$24,'Методика оценки'!$E$24,IF('Методика оценки'!$H$25&lt;=('ИД Свод'!G8/'ИД Свод'!G9)*100&lt;='Методика оценки'!$J$25,'Методика оценки'!$E$25,IF(('ИД Свод'!G8/'ИД Свод'!G9)*100&gt;='Методика оценки'!$H$26,'Методика оценки'!$E$26,'Методика оценки'!$E$25))))*$D$10)</f>
        <v>0</v>
      </c>
      <c r="I10" s="179">
        <f>IF('ИД Свод'!H9=0,0,(IF(('ИД Свод'!H8/'ИД Свод'!H9)*100&lt;='Методика оценки'!$J$24,'Методика оценки'!$E$24,IF('Методика оценки'!$H$25&lt;=('ИД Свод'!H8/'ИД Свод'!H9)*100&lt;='Методика оценки'!$J$25,'Методика оценки'!$E$25,IF(('ИД Свод'!H8/'ИД Свод'!H9)*100&gt;='Методика оценки'!$H$26,'Методика оценки'!$E$26,'Методика оценки'!$E$25))))*$D$10)</f>
        <v>0</v>
      </c>
      <c r="J10" s="179">
        <f>IF('ИД Свод'!I9=0,0,(IF(('ИД Свод'!I8/'ИД Свод'!I9)*100&lt;='Методика оценки'!$J$24,'Методика оценки'!$E$24,IF('Методика оценки'!$H$25&lt;=('ИД Свод'!I8/'ИД Свод'!I9)*100&lt;='Методика оценки'!$J$25,'Методика оценки'!$E$25,IF(('ИД Свод'!I8/'ИД Свод'!I9)*100&gt;='Методика оценки'!$H$26,'Методика оценки'!$E$26,'Методика оценки'!$E$25))))*$D$10)</f>
        <v>0</v>
      </c>
      <c r="K10" s="179">
        <f>IF('ИД Свод'!J9=0,0,(IF(('ИД Свод'!J8/'ИД Свод'!J9)*100&lt;='Методика оценки'!$J$24,'Методика оценки'!$E$24,IF('Методика оценки'!$H$25&lt;=('ИД Свод'!J8/'ИД Свод'!J9)*100&lt;='Методика оценки'!$J$25,'Методика оценки'!$E$25,IF(('ИД Свод'!J8/'ИД Свод'!J9)*100&gt;='Методика оценки'!$H$26,'Методика оценки'!$E$26,'Методика оценки'!$E$25))))*$D$10)</f>
        <v>0</v>
      </c>
      <c r="L10" s="179">
        <f>IF('ИД Свод'!K9=0,0,(IF(('ИД Свод'!K8/'ИД Свод'!K9)*100&lt;='Методика оценки'!$J$24,'Методика оценки'!$E$24,IF('Методика оценки'!$H$25&lt;=('ИД Свод'!K8/'ИД Свод'!K9)*100&lt;='Методика оценки'!$J$25,'Методика оценки'!$E$25,IF(('ИД Свод'!K8/'ИД Свод'!K9)*100&gt;='Методика оценки'!$H$26,'Методика оценки'!$E$26,'Методика оценки'!$E$25))))*$D$10)</f>
        <v>0</v>
      </c>
    </row>
    <row r="11" spans="1:12" ht="30" hidden="1" outlineLevel="1">
      <c r="A11" s="2"/>
      <c r="B11" s="91" t="str">
        <f>'Методика оценки'!A35</f>
        <v>К1.5</v>
      </c>
      <c r="C11" s="90" t="str">
        <f>'Методика оценки'!C35</f>
        <v>Количество проведенных в ДОО конкурсов, выставок, открытых уроков, демонстрирующих достижения воспитанников, в отчетном году</v>
      </c>
      <c r="D11" s="123">
        <f>'Методика оценки'!D35</f>
        <v>0.05</v>
      </c>
      <c r="E11" s="179">
        <f>(IF('ИД Свод'!D10&lt;='Методика оценки'!$J$36,'Методика оценки'!$E$36,IF('Методика оценки'!$H$37&lt;='ИД Свод'!D10&lt;='Методика оценки'!$J$37,'Методика оценки'!$E$37,IF('ИД Свод'!D10&gt;='Методика оценки'!$H$38,'Методика оценки'!$E$38,'Методика оценки'!$E$37))))*$D$11</f>
        <v>5</v>
      </c>
      <c r="F11" s="179">
        <f>(IF('ИД Свод'!E10&lt;='Методика оценки'!$J$36,'Методика оценки'!$E$36,IF('Методика оценки'!$H$37&lt;='ИД Свод'!E10&lt;='Методика оценки'!$J$37,'Методика оценки'!$E$37,IF('ИД Свод'!E10&gt;='Методика оценки'!$H$38,'Методика оценки'!$E$38,'Методика оценки'!$E$37))))*$D$11</f>
        <v>5</v>
      </c>
      <c r="G11" s="179">
        <f>(IF('ИД Свод'!F10&lt;='Методика оценки'!$J$36,'Методика оценки'!$E$36,IF('Методика оценки'!$H$37&lt;='ИД Свод'!F10&lt;='Методика оценки'!$J$37,'Методика оценки'!$E$37,IF('ИД Свод'!F10&gt;='Методика оценки'!$H$38,'Методика оценки'!$E$38,'Методика оценки'!$E$37))))*$D$11</f>
        <v>2.5</v>
      </c>
      <c r="H11" s="179">
        <f>(IF('ИД Свод'!G10&lt;='Методика оценки'!$J$36,'Методика оценки'!$E$36,IF('Методика оценки'!$H$37&lt;='ИД Свод'!G10&lt;='Методика оценки'!$J$37,'Методика оценки'!$E$37,IF('ИД Свод'!G10&gt;='Методика оценки'!$H$38,'Методика оценки'!$E$38,'Методика оценки'!$E$37))))*$D$11</f>
        <v>5</v>
      </c>
      <c r="I11" s="179">
        <f>(IF('ИД Свод'!H10&lt;='Методика оценки'!$J$36,'Методика оценки'!$E$36,IF('Методика оценки'!$H$37&lt;='ИД Свод'!H10&lt;='Методика оценки'!$J$37,'Методика оценки'!$E$37,IF('ИД Свод'!H10&gt;='Методика оценки'!$H$38,'Методика оценки'!$E$38,'Методика оценки'!$E$37))))*$D$11</f>
        <v>5</v>
      </c>
      <c r="J11" s="179">
        <f>(IF('ИД Свод'!I10&lt;='Методика оценки'!$J$36,'Методика оценки'!$E$36,IF('Методика оценки'!$H$37&lt;='ИД Свод'!I10&lt;='Методика оценки'!$J$37,'Методика оценки'!$E$37,IF('ИД Свод'!I10&gt;='Методика оценки'!$H$38,'Методика оценки'!$E$38,'Методика оценки'!$E$37))))*$D$11</f>
        <v>5</v>
      </c>
      <c r="K11" s="179">
        <f>(IF('ИД Свод'!J10&lt;='Методика оценки'!$J$36,'Методика оценки'!$E$36,IF('Методика оценки'!$H$37&lt;='ИД Свод'!J10&lt;='Методика оценки'!$J$37,'Методика оценки'!$E$37,IF('ИД Свод'!J10&gt;='Методика оценки'!$H$38,'Методика оценки'!$E$38,'Методика оценки'!$E$37))))*$D$11</f>
        <v>0</v>
      </c>
      <c r="L11" s="179">
        <f>(IF('ИД Свод'!K10&lt;='Методика оценки'!$J$36,'Методика оценки'!$E$36,IF('Методика оценки'!$H$37&lt;='ИД Свод'!K10&lt;='Методика оценки'!$J$37,'Методика оценки'!$E$37,IF('ИД Свод'!K10&gt;='Методика оценки'!$H$38,'Методика оценки'!$E$38,'Методика оценки'!$E$37))))*$D$11</f>
        <v>0</v>
      </c>
    </row>
    <row r="12" spans="1:12" ht="30" hidden="1" outlineLevel="1">
      <c r="A12" s="2"/>
      <c r="B12" s="91" t="str">
        <f>'Методика оценки'!A39</f>
        <v>К1.6</v>
      </c>
      <c r="C12" s="90" t="str">
        <f>'Методика оценки'!C39</f>
        <v>Количество познавательных мероприятий, проведенных ДОО совместно с родителями воспитанников, в отчетном году</v>
      </c>
      <c r="D12" s="123">
        <f>'Методика оценки'!D39</f>
        <v>0.1</v>
      </c>
      <c r="E12" s="179">
        <f>(IF('ИД Свод'!D11&lt;='Методика оценки'!$J$40,'Методика оценки'!$E$40,IF('Методика оценки'!$H$41&lt;='ИД Свод'!D11&lt;='Методика оценки'!$J$41,'Методика оценки'!$E$41,IF('ИД Свод'!D11&gt;='Методика оценки'!$H$42,'Методика оценки'!$E$42,'Методика оценки'!$E$41))))*$D$12</f>
        <v>10</v>
      </c>
      <c r="F12" s="179">
        <f>(IF('ИД Свод'!E11&lt;='Методика оценки'!$J$40,'Методика оценки'!$E$40,IF('Методика оценки'!$H$41&lt;='ИД Свод'!E11&lt;='Методика оценки'!$J$41,'Методика оценки'!$E$41,IF('ИД Свод'!E11&gt;='Методика оценки'!$H$42,'Методика оценки'!$E$42,'Методика оценки'!$E$41))))*$D$12</f>
        <v>5</v>
      </c>
      <c r="G12" s="179">
        <f>(IF('ИД Свод'!F11&lt;='Методика оценки'!$J$40,'Методика оценки'!$E$40,IF('Методика оценки'!$H$41&lt;='ИД Свод'!F11&lt;='Методика оценки'!$J$41,'Методика оценки'!$E$41,IF('ИД Свод'!F11&gt;='Методика оценки'!$H$42,'Методика оценки'!$E$42,'Методика оценки'!$E$41))))*$D$12</f>
        <v>5</v>
      </c>
      <c r="H12" s="179">
        <f>(IF('ИД Свод'!G11&lt;='Методика оценки'!$J$40,'Методика оценки'!$E$40,IF('Методика оценки'!$H$41&lt;='ИД Свод'!G11&lt;='Методика оценки'!$J$41,'Методика оценки'!$E$41,IF('ИД Свод'!G11&gt;='Методика оценки'!$H$42,'Методика оценки'!$E$42,'Методика оценки'!$E$41))))*$D$12</f>
        <v>10</v>
      </c>
      <c r="I12" s="179">
        <f>(IF('ИД Свод'!H11&lt;='Методика оценки'!$J$40,'Методика оценки'!$E$40,IF('Методика оценки'!$H$41&lt;='ИД Свод'!H11&lt;='Методика оценки'!$J$41,'Методика оценки'!$E$41,IF('ИД Свод'!H11&gt;='Методика оценки'!$H$42,'Методика оценки'!$E$42,'Методика оценки'!$E$41))))*$D$12</f>
        <v>10</v>
      </c>
      <c r="J12" s="179">
        <f>(IF('ИД Свод'!I11&lt;='Методика оценки'!$J$40,'Методика оценки'!$E$40,IF('Методика оценки'!$H$41&lt;='ИД Свод'!I11&lt;='Методика оценки'!$J$41,'Методика оценки'!$E$41,IF('ИД Свод'!I11&gt;='Методика оценки'!$H$42,'Методика оценки'!$E$42,'Методика оценки'!$E$41))))*$D$12</f>
        <v>5</v>
      </c>
      <c r="K12" s="179">
        <f>(IF('ИД Свод'!J11&lt;='Методика оценки'!$J$40,'Методика оценки'!$E$40,IF('Методика оценки'!$H$41&lt;='ИД Свод'!J11&lt;='Методика оценки'!$J$41,'Методика оценки'!$E$41,IF('ИД Свод'!J11&gt;='Методика оценки'!$H$42,'Методика оценки'!$E$42,'Методика оценки'!$E$41))))*$D$12</f>
        <v>5</v>
      </c>
      <c r="L12" s="179">
        <f>(IF('ИД Свод'!K11&lt;='Методика оценки'!$J$40,'Методика оценки'!$E$40,IF('Методика оценки'!$H$41&lt;='ИД Свод'!K11&lt;='Методика оценки'!$J$41,'Методика оценки'!$E$41,IF('ИД Свод'!K11&gt;='Методика оценки'!$H$42,'Методика оценки'!$E$42,'Методика оценки'!$E$41))))*$D$12</f>
        <v>0</v>
      </c>
    </row>
    <row r="13" spans="1:12" ht="30" hidden="1" outlineLevel="1">
      <c r="A13" s="2"/>
      <c r="B13" s="91" t="str">
        <f>'Методика оценки'!A46</f>
        <v>К1.7</v>
      </c>
      <c r="C13" s="90" t="str">
        <f>'Методика оценки'!C46</f>
        <v>Количество разновидностей партнерских организаций, с которыми ДОО реализует совместные познавательные мероприятия</v>
      </c>
      <c r="D13" s="123">
        <f>'Методика оценки'!D46</f>
        <v>0.1</v>
      </c>
      <c r="E13" s="118">
        <f>(IF('ИД Свод'!D12&lt;='Методика оценки'!$J$47,'Методика оценки'!$E$47,IF('Методика оценки'!$H$48&lt;='ИД Свод'!D12&lt;='Методика оценки'!$J$48,'Методика оценки'!$E$48,IF('ИД Свод'!D12&gt;='Методика оценки'!$H$49,'Методика оценки'!$E$49,'Методика оценки'!$E$48))))*$D$13</f>
        <v>5</v>
      </c>
      <c r="F13" s="118">
        <f>(IF('ИД Свод'!E12&lt;='Методика оценки'!$J$47,'Методика оценки'!$E$47,IF('Методика оценки'!$H$48&lt;='ИД Свод'!E12&lt;='Методика оценки'!$J$48,'Методика оценки'!$E$48,IF('ИД Свод'!E12&gt;='Методика оценки'!$H$49,'Методика оценки'!$E$49,'Методика оценки'!$E$48))))*$D$13</f>
        <v>0</v>
      </c>
      <c r="G13" s="118">
        <f>(IF('ИД Свод'!F12&lt;='Методика оценки'!$J$47,'Методика оценки'!$E$47,IF('Методика оценки'!$H$48&lt;='ИД Свод'!F12&lt;='Методика оценки'!$J$48,'Методика оценки'!$E$48,IF('ИД Свод'!F12&gt;='Методика оценки'!$H$49,'Методика оценки'!$E$49,'Методика оценки'!$E$48))))*$D$13</f>
        <v>0</v>
      </c>
      <c r="H13" s="118">
        <f>(IF('ИД Свод'!G12&lt;='Методика оценки'!$J$47,'Методика оценки'!$E$47,IF('Методика оценки'!$H$48&lt;='ИД Свод'!G12&lt;='Методика оценки'!$J$48,'Методика оценки'!$E$48,IF('ИД Свод'!G12&gt;='Методика оценки'!$H$49,'Методика оценки'!$E$49,'Методика оценки'!$E$48))))*$D$13</f>
        <v>5</v>
      </c>
      <c r="I13" s="118">
        <f>(IF('ИД Свод'!H12&lt;='Методика оценки'!$J$47,'Методика оценки'!$E$47,IF('Методика оценки'!$H$48&lt;='ИД Свод'!H12&lt;='Методика оценки'!$J$48,'Методика оценки'!$E$48,IF('ИД Свод'!H12&gt;='Методика оценки'!$H$49,'Методика оценки'!$E$49,'Методика оценки'!$E$48))))*$D$13</f>
        <v>5</v>
      </c>
      <c r="J13" s="118">
        <f>(IF('ИД Свод'!I12&lt;='Методика оценки'!$J$47,'Методика оценки'!$E$47,IF('Методика оценки'!$H$48&lt;='ИД Свод'!I12&lt;='Методика оценки'!$J$48,'Методика оценки'!$E$48,IF('ИД Свод'!I12&gt;='Методика оценки'!$H$49,'Методика оценки'!$E$49,'Методика оценки'!$E$48))))*$D$13</f>
        <v>5</v>
      </c>
      <c r="K13" s="118">
        <f>(IF('ИД Свод'!J12&lt;='Методика оценки'!$J$47,'Методика оценки'!$E$47,IF('Методика оценки'!$H$48&lt;='ИД Свод'!J12&lt;='Методика оценки'!$J$48,'Методика оценки'!$E$48,IF('ИД Свод'!J12&gt;='Методика оценки'!$H$49,'Методика оценки'!$E$49,'Методика оценки'!$E$48))))*$D$13</f>
        <v>0</v>
      </c>
      <c r="L13" s="118">
        <f>(IF('ИД Свод'!K12&lt;='Методика оценки'!$J$47,'Методика оценки'!$E$47,IF('Методика оценки'!$H$48&lt;='ИД Свод'!K12&lt;='Методика оценки'!$J$48,'Методика оценки'!$E$48,IF('ИД Свод'!K12&gt;='Методика оценки'!$H$49,'Методика оценки'!$E$49,'Методика оценки'!$E$48))))*$D$13</f>
        <v>0</v>
      </c>
    </row>
    <row r="14" spans="1:12" ht="30" hidden="1" outlineLevel="1">
      <c r="A14" s="2"/>
      <c r="B14" s="91" t="str">
        <f>'Методика оценки'!A51</f>
        <v>К1.8</v>
      </c>
      <c r="C14" s="86" t="str">
        <f>'Методика оценки'!C51</f>
        <v>Количество используемых в ДОО вариативных форм дошкольного образования в отчетном году</v>
      </c>
      <c r="D14" s="123">
        <f>'Методика оценки'!D51</f>
        <v>0.1</v>
      </c>
      <c r="E14" s="179">
        <f>(IF('ИД Свод'!D13&lt;='Методика оценки'!$J$52,'Методика оценки'!$E$52,IF('Методика оценки'!$H$53&lt;='ИД Свод'!D13&lt;='Методика оценки'!$J$53,'Методика оценки'!$E$53,IF('ИД Свод'!D13&gt;='Методика оценки'!$H$54,'Методика оценки'!$E$54,'Методика оценки'!$E$53))))*$D$14</f>
        <v>10</v>
      </c>
      <c r="F14" s="179">
        <f>(IF('ИД Свод'!E13&lt;='Методика оценки'!$J$52,'Методика оценки'!$E$52,IF('Методика оценки'!$H$53&lt;='ИД Свод'!E13&lt;='Методика оценки'!$J$53,'Методика оценки'!$E$53,IF('ИД Свод'!E13&gt;='Методика оценки'!$H$54,'Методика оценки'!$E$54,'Методика оценки'!$E$53))))*$D$14</f>
        <v>10</v>
      </c>
      <c r="G14" s="179">
        <f>(IF('ИД Свод'!F13&lt;='Методика оценки'!$J$52,'Методика оценки'!$E$52,IF('Методика оценки'!$H$53&lt;='ИД Свод'!F13&lt;='Методика оценки'!$J$53,'Методика оценки'!$E$53,IF('ИД Свод'!F13&gt;='Методика оценки'!$H$54,'Методика оценки'!$E$54,'Методика оценки'!$E$53))))*$D$14</f>
        <v>10</v>
      </c>
      <c r="H14" s="179">
        <f>(IF('ИД Свод'!G13&lt;='Методика оценки'!$J$52,'Методика оценки'!$E$52,IF('Методика оценки'!$H$53&lt;='ИД Свод'!G13&lt;='Методика оценки'!$J$53,'Методика оценки'!$E$53,IF('ИД Свод'!G13&gt;='Методика оценки'!$H$54,'Методика оценки'!$E$54,'Методика оценки'!$E$53))))*$D$14</f>
        <v>10</v>
      </c>
      <c r="I14" s="179">
        <f>(IF('ИД Свод'!H13&lt;='Методика оценки'!$J$52,'Методика оценки'!$E$52,IF('Методика оценки'!$H$53&lt;='ИД Свод'!H13&lt;='Методика оценки'!$J$53,'Методика оценки'!$E$53,IF('ИД Свод'!H13&gt;='Методика оценки'!$H$54,'Методика оценки'!$E$54,'Методика оценки'!$E$53))))*$D$14</f>
        <v>5</v>
      </c>
      <c r="J14" s="179">
        <f>(IF('ИД Свод'!I13&lt;='Методика оценки'!$J$52,'Методика оценки'!$E$52,IF('Методика оценки'!$H$53&lt;='ИД Свод'!I13&lt;='Методика оценки'!$J$53,'Методика оценки'!$E$53,IF('ИД Свод'!I13&gt;='Методика оценки'!$H$54,'Методика оценки'!$E$54,'Методика оценки'!$E$53))))*$D$14</f>
        <v>0</v>
      </c>
      <c r="K14" s="179">
        <f>(IF('ИД Свод'!J13&lt;='Методика оценки'!$J$52,'Методика оценки'!$E$52,IF('Методика оценки'!$H$53&lt;='ИД Свод'!J13&lt;='Методика оценки'!$J$53,'Методика оценки'!$E$53,IF('ИД Свод'!J13&gt;='Методика оценки'!$H$54,'Методика оценки'!$E$54,'Методика оценки'!$E$53))))*$D$14</f>
        <v>0</v>
      </c>
      <c r="L14" s="179">
        <f>(IF('ИД Свод'!K13&lt;='Методика оценки'!$J$52,'Методика оценки'!$E$52,IF('Методика оценки'!$H$53&lt;='ИД Свод'!K13&lt;='Методика оценки'!$J$53,'Методика оценки'!$E$53,IF('ИД Свод'!K13&gt;='Методика оценки'!$H$54,'Методика оценки'!$E$54,'Методика оценки'!$E$53))))*$D$14</f>
        <v>5</v>
      </c>
    </row>
    <row r="15" spans="1:12" ht="45" hidden="1" outlineLevel="1">
      <c r="A15" s="2"/>
      <c r="B15" s="91" t="str">
        <f>'Методика оценки'!A65</f>
        <v>К1.9</v>
      </c>
      <c r="C15" s="86" t="str">
        <f>'Методика оценки'!C65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5" s="123">
        <f>'Методика оценки'!D65</f>
        <v>0.1</v>
      </c>
      <c r="E15" s="179">
        <f>(IF('ИД Свод'!D14='Методика оценки'!$H$66,'Методика оценки'!$E$66,IF('ИД Свод'!D14='Методика оценки'!$H$67,'Методика оценки'!$E$67,'Методика оценки'!$E$66)))*$D$15</f>
        <v>10</v>
      </c>
      <c r="F15" s="179">
        <f>(IF('ИД Свод'!E14='Методика оценки'!$H$66,'Методика оценки'!$E$66,IF('ИД Свод'!E14='Методика оценки'!$H$67,'Методика оценки'!$E$67,'Методика оценки'!$E$66)))*$D$15</f>
        <v>0</v>
      </c>
      <c r="G15" s="179">
        <f>(IF('ИД Свод'!F14='Методика оценки'!$H$66,'Методика оценки'!$E$66,IF('ИД Свод'!F14='Методика оценки'!$H$67,'Методика оценки'!$E$67,'Методика оценки'!$E$66)))*$D$15</f>
        <v>10</v>
      </c>
      <c r="H15" s="179">
        <f>(IF('ИД Свод'!G14='Методика оценки'!$H$66,'Методика оценки'!$E$66,IF('ИД Свод'!G14='Методика оценки'!$H$67,'Методика оценки'!$E$67,'Методика оценки'!$E$66)))*$D$15</f>
        <v>0</v>
      </c>
      <c r="I15" s="179">
        <f>(IF('ИД Свод'!H14='Методика оценки'!$H$66,'Методика оценки'!$E$66,IF('ИД Свод'!H14='Методика оценки'!$H$67,'Методика оценки'!$E$67,'Методика оценки'!$E$66)))*$D$15</f>
        <v>10</v>
      </c>
      <c r="J15" s="179">
        <f>(IF('ИД Свод'!I14='Методика оценки'!$H$66,'Методика оценки'!$E$66,IF('ИД Свод'!I14='Методика оценки'!$H$67,'Методика оценки'!$E$67,'Методика оценки'!$E$66)))*$D$15</f>
        <v>10</v>
      </c>
      <c r="K15" s="179">
        <f>(IF('ИД Свод'!J14='Методика оценки'!$H$66,'Методика оценки'!$E$66,IF('ИД Свод'!J14='Методика оценки'!$H$67,'Методика оценки'!$E$67,'Методика оценки'!$E$66)))*$D$15</f>
        <v>0</v>
      </c>
      <c r="L15" s="179">
        <f>(IF('ИД Свод'!K14='Методика оценки'!$H$66,'Методика оценки'!$E$66,IF('ИД Свод'!K14='Методика оценки'!$H$67,'Методика оценки'!$E$67,'Методика оценки'!$E$66)))*$D$15</f>
        <v>0</v>
      </c>
    </row>
    <row r="16" spans="1:12" ht="30" hidden="1" outlineLevel="1">
      <c r="A16" s="2"/>
      <c r="B16" s="91" t="str">
        <f>'Методика оценки'!A70</f>
        <v>К1.10</v>
      </c>
      <c r="C16" s="90" t="str">
        <f>'Методика оценки'!C70</f>
        <v>Использование специализированных методик работы с разновозрастными группами (зафиксированных в образовательной программе ДОО)</v>
      </c>
      <c r="D16" s="123">
        <f>'Методика оценки'!D70</f>
        <v>0.05</v>
      </c>
      <c r="E16" s="179">
        <f>(IF('ИД Свод'!D16='Методика оценки'!$H$71,'Методика оценки'!$E$71,IF('ИД Свод'!D16='Методика оценки'!$H$72,'Методика оценки'!$E$72,'Методика оценки'!$E$71)))*$D$16</f>
        <v>5</v>
      </c>
      <c r="F16" s="179">
        <f>(IF('ИД Свод'!E16='Методика оценки'!$H$71,'Методика оценки'!$E$71,IF('ИД Свод'!E16='Методика оценки'!$H$72,'Методика оценки'!$E$72,'Методика оценки'!$E$71)))*$D$16</f>
        <v>5</v>
      </c>
      <c r="G16" s="179">
        <f>(IF('ИД Свод'!F16='Методика оценки'!$H$71,'Методика оценки'!$E$71,IF('ИД Свод'!F16='Методика оценки'!$H$72,'Методика оценки'!$E$72,'Методика оценки'!$E$71)))*$D$16</f>
        <v>5</v>
      </c>
      <c r="H16" s="179">
        <f>(IF('ИД Свод'!G16='Методика оценки'!$H$71,'Методика оценки'!$E$71,IF('ИД Свод'!G16='Методика оценки'!$H$72,'Методика оценки'!$E$72,'Методика оценки'!$E$71)))*$D$16</f>
        <v>5</v>
      </c>
      <c r="I16" s="179">
        <f>(IF('ИД Свод'!H16='Методика оценки'!$H$71,'Методика оценки'!$E$71,IF('ИД Свод'!H16='Методика оценки'!$H$72,'Методика оценки'!$E$72,'Методика оценки'!$E$71)))*$D$16</f>
        <v>5</v>
      </c>
      <c r="J16" s="179">
        <f>(IF('ИД Свод'!I16='Методика оценки'!$H$71,'Методика оценки'!$E$71,IF('ИД Свод'!I16='Методика оценки'!$H$72,'Методика оценки'!$E$72,'Методика оценки'!$E$71)))*$D$16</f>
        <v>5</v>
      </c>
      <c r="K16" s="179">
        <f>(IF('ИД Свод'!J16='Методика оценки'!$H$71,'Методика оценки'!$E$71,IF('ИД Свод'!J16='Методика оценки'!$H$72,'Методика оценки'!$E$72,'Методика оценки'!$E$71)))*$D$16</f>
        <v>0</v>
      </c>
      <c r="L16" s="179">
        <f>(IF('ИД Свод'!K16='Методика оценки'!$H$71,'Методика оценки'!$E$71,IF('ИД Свод'!K16='Методика оценки'!$H$72,'Методика оценки'!$E$72,'Методика оценки'!$E$71)))*$D$16</f>
        <v>0</v>
      </c>
    </row>
    <row r="17" spans="1:12" ht="60" hidden="1" outlineLevel="1">
      <c r="A17" s="2"/>
      <c r="B17" s="91" t="str">
        <f>'Методика оценки'!A73</f>
        <v>К1.11</v>
      </c>
      <c r="C17" s="90" t="str">
        <f>'Методика оценки'!C73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7" s="123">
        <f>'Методика оценки'!D73</f>
        <v>0.1</v>
      </c>
      <c r="E17" s="179">
        <f>(IF('ИД Свод'!D17&lt;='Методика оценки'!$J$74,'Методика оценки'!$E$74,IF('Методика оценки'!$H$75&lt;='ИД Свод'!D17&lt;='Методика оценки'!$J$75,'Методика оценки'!$E$75,IF('ИД Свод'!D17&gt;='Методика оценки'!$H$76,'Методика оценки'!$E$76,'Методика оценки'!$E$75))))*$D$17</f>
        <v>10</v>
      </c>
      <c r="F17" s="179">
        <f>(IF('ИД Свод'!E17&lt;='Методика оценки'!$J$74,'Методика оценки'!$E$74,IF('Методика оценки'!$H$75&lt;='ИД Свод'!E17&lt;='Методика оценки'!$J$75,'Методика оценки'!$E$75,IF('ИД Свод'!E17&gt;='Методика оценки'!$H$76,'Методика оценки'!$E$76,'Методика оценки'!$E$75))))*$D$17</f>
        <v>10</v>
      </c>
      <c r="G17" s="179">
        <f>(IF('ИД Свод'!F17&lt;='Методика оценки'!$J$74,'Методика оценки'!$E$74,IF('Методика оценки'!$H$75&lt;='ИД Свод'!F17&lt;='Методика оценки'!$J$75,'Методика оценки'!$E$75,IF('ИД Свод'!F17&gt;='Методика оценки'!$H$76,'Методика оценки'!$E$76,'Методика оценки'!$E$75))))*$D$17</f>
        <v>10</v>
      </c>
      <c r="H17" s="179">
        <f>(IF('ИД Свод'!G17&lt;='Методика оценки'!$J$74,'Методика оценки'!$E$74,IF('Методика оценки'!$H$75&lt;='ИД Свод'!G17&lt;='Методика оценки'!$J$75,'Методика оценки'!$E$75,IF('ИД Свод'!G17&gt;='Методика оценки'!$H$76,'Методика оценки'!$E$76,'Методика оценки'!$E$75))))*$D$17</f>
        <v>0</v>
      </c>
      <c r="I17" s="179">
        <f>(IF('ИД Свод'!H17&lt;='Методика оценки'!$J$74,'Методика оценки'!$E$74,IF('Методика оценки'!$H$75&lt;='ИД Свод'!H17&lt;='Методика оценки'!$J$75,'Методика оценки'!$E$75,IF('ИД Свод'!H17&gt;='Методика оценки'!$H$76,'Методика оценки'!$E$76,'Методика оценки'!$E$75))))*$D$17</f>
        <v>10</v>
      </c>
      <c r="J17" s="179">
        <f>(IF('ИД Свод'!I17&lt;='Методика оценки'!$J$74,'Методика оценки'!$E$74,IF('Методика оценки'!$H$75&lt;='ИД Свод'!I17&lt;='Методика оценки'!$J$75,'Методика оценки'!$E$75,IF('ИД Свод'!I17&gt;='Методика оценки'!$H$76,'Методика оценки'!$E$76,'Методика оценки'!$E$75))))*$D$17</f>
        <v>10</v>
      </c>
      <c r="K17" s="179">
        <f>(IF('ИД Свод'!J17&lt;='Методика оценки'!$J$74,'Методика оценки'!$E$74,IF('Методика оценки'!$H$75&lt;='ИД Свод'!J17&lt;='Методика оценки'!$J$75,'Методика оценки'!$E$75,IF('ИД Свод'!J17&gt;='Методика оценки'!$H$76,'Методика оценки'!$E$76,'Методика оценки'!$E$75))))*$D$17</f>
        <v>10</v>
      </c>
      <c r="L17" s="179">
        <f>(IF('ИД Свод'!K17&lt;='Методика оценки'!$J$74,'Методика оценки'!$E$74,IF('Методика оценки'!$H$75&lt;='ИД Свод'!K17&lt;='Методика оценки'!$J$75,'Методика оценки'!$E$75,IF('ИД Свод'!K17&gt;='Методика оценки'!$H$76,'Методика оценки'!$E$76,'Методика оценки'!$E$75))))*$D$17</f>
        <v>10</v>
      </c>
    </row>
    <row r="18" spans="1:12" ht="45" hidden="1" outlineLevel="1">
      <c r="A18" s="2"/>
      <c r="B18" s="91" t="str">
        <f>'Методика оценки'!A79</f>
        <v>К1.12</v>
      </c>
      <c r="C18" s="90" t="str">
        <f>'Методика оценки'!C79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8" s="123">
        <f>'Методика оценки'!D79</f>
        <v>0.1</v>
      </c>
      <c r="E18" s="179">
        <f>(IF('ИД Свод'!D18='Методика оценки'!$H$80,'Методика оценки'!$E$80,IF('ИД Свод'!D18='Методика оценки'!$H$81,'Методика оценки'!$E$81,'Методика оценки'!$E$80)))*$D$18</f>
        <v>10</v>
      </c>
      <c r="F18" s="179">
        <f>(IF('ИД Свод'!E18='Методика оценки'!$H$80,'Методика оценки'!$E$80,IF('ИД Свод'!E18='Методика оценки'!$H$81,'Методика оценки'!$E$81,'Методика оценки'!$E$80)))*$D$18</f>
        <v>10</v>
      </c>
      <c r="G18" s="179">
        <f>(IF('ИД Свод'!F18='Методика оценки'!$H$80,'Методика оценки'!$E$80,IF('ИД Свод'!F18='Методика оценки'!$H$81,'Методика оценки'!$E$81,'Методика оценки'!$E$80)))*$D$18</f>
        <v>10</v>
      </c>
      <c r="H18" s="179">
        <f>(IF('ИД Свод'!G18='Методика оценки'!$H$80,'Методика оценки'!$E$80,IF('ИД Свод'!G18='Методика оценки'!$H$81,'Методика оценки'!$E$81,'Методика оценки'!$E$80)))*$D$18</f>
        <v>10</v>
      </c>
      <c r="I18" s="179">
        <f>(IF('ИД Свод'!H18='Методика оценки'!$H$80,'Методика оценки'!$E$80,IF('ИД Свод'!H18='Методика оценки'!$H$81,'Методика оценки'!$E$81,'Методика оценки'!$E$80)))*$D$18</f>
        <v>10</v>
      </c>
      <c r="J18" s="179">
        <f>(IF('ИД Свод'!I18='Методика оценки'!$H$80,'Методика оценки'!$E$80,IF('ИД Свод'!I18='Методика оценки'!$H$81,'Методика оценки'!$E$81,'Методика оценки'!$E$80)))*$D$18</f>
        <v>10</v>
      </c>
      <c r="K18" s="179">
        <f>(IF('ИД Свод'!J18='Методика оценки'!$H$80,'Методика оценки'!$E$80,IF('ИД Свод'!J18='Методика оценки'!$H$81,'Методика оценки'!$E$81,'Методика оценки'!$E$80)))*$D$18</f>
        <v>0</v>
      </c>
      <c r="L18" s="179">
        <f>(IF('ИД Свод'!K18='Методика оценки'!$H$80,'Методика оценки'!$E$80,IF('ИД Свод'!K18='Методика оценки'!$H$81,'Методика оценки'!$E$81,'Методика оценки'!$E$80)))*$D$18</f>
        <v>10</v>
      </c>
    </row>
    <row r="19" spans="1:12" ht="30" collapsed="1">
      <c r="A19" s="64"/>
      <c r="B19" s="106" t="str">
        <f>'Методика оценки'!A82</f>
        <v>К2</v>
      </c>
      <c r="C19" s="107" t="str">
        <f>'Методика оценки'!B82</f>
        <v>Группа критериев 2. Качество услуг по присмотру и уходу за детьми (содержание детей, обеспечение питанием и т.п.)</v>
      </c>
      <c r="D19" s="122">
        <v>1</v>
      </c>
      <c r="E19" s="178">
        <f t="shared" ref="E19:L19" si="2">SUM(E20:E24)*$D$19</f>
        <v>100</v>
      </c>
      <c r="F19" s="178">
        <f t="shared" si="2"/>
        <v>100</v>
      </c>
      <c r="G19" s="178">
        <f t="shared" si="2"/>
        <v>100</v>
      </c>
      <c r="H19" s="178">
        <f t="shared" si="2"/>
        <v>100</v>
      </c>
      <c r="I19" s="178">
        <f t="shared" si="2"/>
        <v>90</v>
      </c>
      <c r="J19" s="178">
        <f t="shared" si="2"/>
        <v>100</v>
      </c>
      <c r="K19" s="178">
        <f t="shared" si="2"/>
        <v>60</v>
      </c>
      <c r="L19" s="178">
        <f t="shared" si="2"/>
        <v>100</v>
      </c>
    </row>
    <row r="20" spans="1:12" ht="30" hidden="1" outlineLevel="1">
      <c r="A20" s="2"/>
      <c r="B20" s="91" t="str">
        <f>'Методика оценки'!A83</f>
        <v>К2.1.</v>
      </c>
      <c r="C20" s="86" t="str">
        <f>'Методика оценки'!C83</f>
        <v>Среднее количество дней, пропущенных одним воспитанником ДОО по болезни, в отчётном году</v>
      </c>
      <c r="D20" s="123">
        <f>'Методика оценки'!D83</f>
        <v>0.2</v>
      </c>
      <c r="E20" s="179">
        <f>IF('ИД Свод'!D9=0,0,(IF('ИД Свод'!D19/'ИД Свод'!D9&gt;='Методика оценки'!$H$85,'Методика оценки'!$E$85,IF('Методика оценки'!$H$86&lt;='ИД Свод'!D19/'ИД Свод'!D9&lt;='Методика оценки'!$J$86,'Методика оценки'!$E$86,IF('ИД Свод'!D19/'ИД Свод'!D9&lt;='Методика оценки'!$J$87,'Методика оценки'!$E$87,'Методика оценки'!$E$86))))*$D$20)</f>
        <v>20</v>
      </c>
      <c r="F20" s="179">
        <f>IF('ИД Свод'!E9=0,0,(IF('ИД Свод'!E19/'ИД Свод'!E9&gt;='Методика оценки'!$H$85,'Методика оценки'!$E$85,IF('Методика оценки'!$H$86&lt;='ИД Свод'!E19/'ИД Свод'!E9&lt;='Методика оценки'!$J$86,'Методика оценки'!$E$86,IF('ИД Свод'!E19/'ИД Свод'!E9&lt;='Методика оценки'!$J$87,'Методика оценки'!$E$87,'Методика оценки'!$E$86))))*$D$20)</f>
        <v>20</v>
      </c>
      <c r="G20" s="179">
        <f>IF('ИД Свод'!F9=0,0,(IF('ИД Свод'!F19/'ИД Свод'!F9&gt;='Методика оценки'!$H$85,'Методика оценки'!$E$85,IF('Методика оценки'!$H$86&lt;='ИД Свод'!F19/'ИД Свод'!F9&lt;='Методика оценки'!$J$86,'Методика оценки'!$E$86,IF('ИД Свод'!F19/'ИД Свод'!F9&lt;='Методика оценки'!$J$87,'Методика оценки'!$E$87,'Методика оценки'!$E$86))))*$D$20)</f>
        <v>20</v>
      </c>
      <c r="H20" s="179">
        <f>IF('ИД Свод'!G9=0,0,(IF('ИД Свод'!G19/'ИД Свод'!G9&gt;='Методика оценки'!$H$85,'Методика оценки'!$E$85,IF('Методика оценки'!$H$86&lt;='ИД Свод'!G19/'ИД Свод'!G9&lt;='Методика оценки'!$J$86,'Методика оценки'!$E$86,IF('ИД Свод'!G19/'ИД Свод'!G9&lt;='Методика оценки'!$J$87,'Методика оценки'!$E$87,'Методика оценки'!$E$86))))*$D$20)</f>
        <v>20</v>
      </c>
      <c r="I20" s="179">
        <f>IF('ИД Свод'!H9=0,0,(IF('ИД Свод'!H19/'ИД Свод'!H9&gt;='Методика оценки'!$H$85,'Методика оценки'!$E$85,IF('Методика оценки'!$H$86&lt;='ИД Свод'!H19/'ИД Свод'!H9&lt;='Методика оценки'!$J$86,'Методика оценки'!$E$86,IF('ИД Свод'!H19/'ИД Свод'!H9&lt;='Методика оценки'!$J$87,'Методика оценки'!$E$87,'Методика оценки'!$E$86))))*$D$20)</f>
        <v>20</v>
      </c>
      <c r="J20" s="179">
        <f>IF('ИД Свод'!I9=0,0,(IF('ИД Свод'!I19/'ИД Свод'!I9&gt;='Методика оценки'!$H$85,'Методика оценки'!$E$85,IF('Методика оценки'!$H$86&lt;='ИД Свод'!I19/'ИД Свод'!I9&lt;='Методика оценки'!$J$86,'Методика оценки'!$E$86,IF('ИД Свод'!I19/'ИД Свод'!I9&lt;='Методика оценки'!$J$87,'Методика оценки'!$E$87,'Методика оценки'!$E$86))))*$D$20)</f>
        <v>20</v>
      </c>
      <c r="K20" s="179">
        <f>IF('ИД Свод'!J9=0,0,(IF('ИД Свод'!J19/'ИД Свод'!J9&gt;='Методика оценки'!$H$85,'Методика оценки'!$E$85,IF('Методика оценки'!$H$86&lt;='ИД Свод'!J19/'ИД Свод'!J9&lt;='Методика оценки'!$J$86,'Методика оценки'!$E$86,IF('ИД Свод'!J19/'ИД Свод'!J9&lt;='Методика оценки'!$J$87,'Методика оценки'!$E$87,'Методика оценки'!$E$86))))*$D$20)</f>
        <v>20</v>
      </c>
      <c r="L20" s="179">
        <f>IF('ИД Свод'!K9=0,0,(IF('ИД Свод'!K19/'ИД Свод'!K9&gt;='Методика оценки'!$H$85,'Методика оценки'!$E$85,IF('Методика оценки'!$H$86&lt;='ИД Свод'!K19/'ИД Свод'!K9&lt;='Методика оценки'!$J$86,'Методика оценки'!$E$86,IF('ИД Свод'!K19/'ИД Свод'!K9&lt;='Методика оценки'!$J$87,'Методика оценки'!$E$87,'Методика оценки'!$E$86))))*$D$20)</f>
        <v>20</v>
      </c>
    </row>
    <row r="21" spans="1:12" ht="45" hidden="1" outlineLevel="1">
      <c r="A21" s="2"/>
      <c r="B21" s="91" t="str">
        <f>'Методика оценки'!A88</f>
        <v>К2.2.</v>
      </c>
      <c r="C21" s="90" t="str">
        <f>'Методика оценки'!C88</f>
        <v>Количество несчастных случаев, отравлений и травм, полученных воспитанниками во время пребывания в ДОО (на 100 воcпитанников) в отчётном году</v>
      </c>
      <c r="D21" s="123">
        <f>'Методика оценки'!D88</f>
        <v>0.2</v>
      </c>
      <c r="E21" s="179">
        <f>IF('ИД Свод'!D9=0,0,(IF((('ИД Свод'!D20/'ИД Свод'!D9)*100)&gt;='Методика оценки'!$H$90,'Методика оценки'!$E$90,IF('Методика оценки'!$H$91&lt;=(('ИД Свод'!D20/'ИД Свод'!D9)*100)&lt;='Методика оценки'!$J$91,'Методика оценки'!$E$91,IF((('ИД Свод'!D20/'ИД Свод'!D9)*100)&lt;='Методика оценки'!$J$92,'Методика оценки'!$E$92,'Методика оценки'!$E$91))))*$D$21)</f>
        <v>20</v>
      </c>
      <c r="F21" s="179">
        <f>IF('ИД Свод'!E9=0,0,(IF((('ИД Свод'!E20/'ИД Свод'!E9)*100)&gt;='Методика оценки'!$H$90,'Методика оценки'!$E$90,IF('Методика оценки'!$H$91&lt;=(('ИД Свод'!E20/'ИД Свод'!E9)*100)&lt;='Методика оценки'!$J$91,'Методика оценки'!$E$91,IF((('ИД Свод'!E20/'ИД Свод'!E9)*100)&lt;='Методика оценки'!$J$92,'Методика оценки'!$E$92,'Методика оценки'!$E$91))))*$D$21)</f>
        <v>20</v>
      </c>
      <c r="G21" s="179">
        <f>IF('ИД Свод'!F9=0,0,(IF((('ИД Свод'!F20/'ИД Свод'!F9)*100)&gt;='Методика оценки'!$H$90,'Методика оценки'!$E$90,IF('Методика оценки'!$H$91&lt;=(('ИД Свод'!F20/'ИД Свод'!F9)*100)&lt;='Методика оценки'!$J$91,'Методика оценки'!$E$91,IF((('ИД Свод'!F20/'ИД Свод'!F9)*100)&lt;='Методика оценки'!$J$92,'Методика оценки'!$E$92,'Методика оценки'!$E$91))))*$D$21)</f>
        <v>20</v>
      </c>
      <c r="H21" s="179">
        <f>IF('ИД Свод'!G9=0,0,(IF((('ИД Свод'!G20/'ИД Свод'!G9)*100)&gt;='Методика оценки'!$H$90,'Методика оценки'!$E$90,IF('Методика оценки'!$H$91&lt;=(('ИД Свод'!G20/'ИД Свод'!G9)*100)&lt;='Методика оценки'!$J$91,'Методика оценки'!$E$91,IF((('ИД Свод'!G20/'ИД Свод'!G9)*100)&lt;='Методика оценки'!$J$92,'Методика оценки'!$E$92,'Методика оценки'!$E$91))))*$D$21)</f>
        <v>20</v>
      </c>
      <c r="I21" s="179">
        <f>IF('ИД Свод'!H9=0,0,(IF((('ИД Свод'!H20/'ИД Свод'!H9)*100)&gt;='Методика оценки'!$H$90,'Методика оценки'!$E$90,IF('Методика оценки'!$H$91&lt;=(('ИД Свод'!H20/'ИД Свод'!H9)*100)&lt;='Методика оценки'!$J$91,'Методика оценки'!$E$91,IF((('ИД Свод'!H20/'ИД Свод'!H9)*100)&lt;='Методика оценки'!$J$92,'Методика оценки'!$E$92,'Методика оценки'!$E$91))))*$D$21)</f>
        <v>20</v>
      </c>
      <c r="J21" s="179">
        <f>IF('ИД Свод'!I9=0,0,(IF((('ИД Свод'!I20/'ИД Свод'!I9)*100)&gt;='Методика оценки'!$H$90,'Методика оценки'!$E$90,IF('Методика оценки'!$H$91&lt;=(('ИД Свод'!I20/'ИД Свод'!I9)*100)&lt;='Методика оценки'!$J$91,'Методика оценки'!$E$91,IF((('ИД Свод'!I20/'ИД Свод'!I9)*100)&lt;='Методика оценки'!$J$92,'Методика оценки'!$E$92,'Методика оценки'!$E$91))))*$D$21)</f>
        <v>20</v>
      </c>
      <c r="K21" s="179">
        <f>IF('ИД Свод'!J9=0,0,(IF((('ИД Свод'!J20/'ИД Свод'!J9)*100)&gt;='Методика оценки'!$H$90,'Методика оценки'!$E$90,IF('Методика оценки'!$H$91&lt;=(('ИД Свод'!J20/'ИД Свод'!J9)*100)&lt;='Методика оценки'!$J$91,'Методика оценки'!$E$91,IF((('ИД Свод'!J20/'ИД Свод'!J9)*100)&lt;='Методика оценки'!$J$92,'Методика оценки'!$E$92,'Методика оценки'!$E$91))))*$D$21)</f>
        <v>20</v>
      </c>
      <c r="L21" s="179">
        <f>IF('ИД Свод'!K9=0,0,(IF((('ИД Свод'!K20/'ИД Свод'!K9)*100)&gt;='Методика оценки'!$H$90,'Методика оценки'!$E$90,IF('Методика оценки'!$H$91&lt;=(('ИД Свод'!K20/'ИД Свод'!K9)*100)&lt;='Методика оценки'!$J$91,'Методика оценки'!$E$91,IF((('ИД Свод'!K20/'ИД Свод'!K9)*100)&lt;='Методика оценки'!$J$92,'Методика оценки'!$E$92,'Методика оценки'!$E$91))))*$D$21)</f>
        <v>20</v>
      </c>
    </row>
    <row r="22" spans="1:12" hidden="1" outlineLevel="1">
      <c r="A22" s="65"/>
      <c r="B22" s="111" t="str">
        <f>'Методика оценки'!A101</f>
        <v>К2.3.</v>
      </c>
      <c r="C22" s="86" t="str">
        <f>'Методика оценки'!C101</f>
        <v>Наличие сторожа (охранника) в дневное время</v>
      </c>
      <c r="D22" s="123">
        <f>'Методика оценки'!D101</f>
        <v>0.2</v>
      </c>
      <c r="E22" s="179">
        <f>(IF('ИД Свод'!D21='Методика оценки'!$H$102,'Методика оценки'!$E$102,IF('ИД Свод'!D21='Методика оценки'!$H$103,'Методика оценки'!$E$103,'Методика оценки'!$E$102)))*$D$22</f>
        <v>20</v>
      </c>
      <c r="F22" s="179">
        <f>(IF('ИД Свод'!E21='Методика оценки'!$H$102,'Методика оценки'!$E$102,IF('ИД Свод'!E21='Методика оценки'!$H$103,'Методика оценки'!$E$103,'Методика оценки'!$E$102)))*$D$22</f>
        <v>20</v>
      </c>
      <c r="G22" s="179">
        <f>(IF('ИД Свод'!F21='Методика оценки'!$H$102,'Методика оценки'!$E$102,IF('ИД Свод'!F21='Методика оценки'!$H$103,'Методика оценки'!$E$103,'Методика оценки'!$E$102)))*$D$22</f>
        <v>20</v>
      </c>
      <c r="H22" s="179">
        <f>(IF('ИД Свод'!G21='Методика оценки'!$H$102,'Методика оценки'!$E$102,IF('ИД Свод'!G21='Методика оценки'!$H$103,'Методика оценки'!$E$103,'Методика оценки'!$E$102)))*$D$22</f>
        <v>20</v>
      </c>
      <c r="I22" s="179">
        <f>(IF('ИД Свод'!H21='Методика оценки'!$H$102,'Методика оценки'!$E$102,IF('ИД Свод'!H21='Методика оценки'!$H$103,'Методика оценки'!$E$103,'Методика оценки'!$E$102)))*$D$22</f>
        <v>20</v>
      </c>
      <c r="J22" s="179">
        <f>(IF('ИД Свод'!I21='Методика оценки'!$H$102,'Методика оценки'!$E$102,IF('ИД Свод'!I21='Методика оценки'!$H$103,'Методика оценки'!$E$103,'Методика оценки'!$E$102)))*$D$22</f>
        <v>20</v>
      </c>
      <c r="K22" s="179">
        <f>(IF('ИД Свод'!J21='Методика оценки'!$H$102,'Методика оценки'!$E$102,IF('ИД Свод'!J21='Методика оценки'!$H$103,'Методика оценки'!$E$103,'Методика оценки'!$E$102)))*$D$22</f>
        <v>0</v>
      </c>
      <c r="L22" s="179">
        <f>(IF('ИД Свод'!K21='Методика оценки'!$H$102,'Методика оценки'!$E$102,IF('ИД Свод'!K21='Методика оценки'!$H$103,'Методика оценки'!$E$103,'Методика оценки'!$E$102)))*$D$22</f>
        <v>20</v>
      </c>
    </row>
    <row r="23" spans="1:12" hidden="1" outlineLevel="1">
      <c r="A23" s="65"/>
      <c r="B23" s="111" t="str">
        <f>'Методика оценки'!A104</f>
        <v>К2.4.</v>
      </c>
      <c r="C23" s="86" t="str">
        <f>'Методика оценки'!C104</f>
        <v>Доля воспитанников, прошедших диспансеризацию в отчётном году</v>
      </c>
      <c r="D23" s="123">
        <f>'Методика оценки'!D104</f>
        <v>0.2</v>
      </c>
      <c r="E23" s="179">
        <f>IF('ИД Свод'!D9=0,0,(IF((('ИД Свод'!D22/'ИД Свод'!D9)*100)&lt;='Методика оценки'!$J$106,'Методика оценки'!$E$106,IF('Методика оценки'!$H$107&lt;=(('ИД Свод'!D22/'ИД Свод'!D9)*100)&lt;='Методика оценки'!$J$107,'Методика оценки'!$E$107,IF((('ИД Свод'!D22/'ИД Свод'!D9))*100&gt;='Методика оценки'!$H$108,'Методика оценки'!$E$108,'Методика оценки'!$E$107))))*$D$23)</f>
        <v>20</v>
      </c>
      <c r="F23" s="179">
        <f>IF('ИД Свод'!E9=0,0,(IF((('ИД Свод'!E22/'ИД Свод'!E9)*100)&lt;='Методика оценки'!$J$106,'Методика оценки'!$E$106,IF('Методика оценки'!$H$107&lt;=(('ИД Свод'!E22/'ИД Свод'!E9)*100)&lt;='Методика оценки'!$J$107,'Методика оценки'!$E$107,IF((('ИД Свод'!E22/'ИД Свод'!E9))*100&gt;='Методика оценки'!$H$108,'Методика оценки'!$E$108,'Методика оценки'!$E$107))))*$D$23)</f>
        <v>20</v>
      </c>
      <c r="G23" s="179">
        <f>IF('ИД Свод'!F9=0,0,(IF((('ИД Свод'!F22/'ИД Свод'!F9)*100)&lt;='Методика оценки'!$J$106,'Методика оценки'!$E$106,IF('Методика оценки'!$H$107&lt;=(('ИД Свод'!F22/'ИД Свод'!F9)*100)&lt;='Методика оценки'!$J$107,'Методика оценки'!$E$107,IF((('ИД Свод'!F22/'ИД Свод'!F9))*100&gt;='Методика оценки'!$H$108,'Методика оценки'!$E$108,'Методика оценки'!$E$107))))*$D$23)</f>
        <v>20</v>
      </c>
      <c r="H23" s="179">
        <f>IF('ИД Свод'!G9=0,0,(IF((('ИД Свод'!G22/'ИД Свод'!G9)*100)&lt;='Методика оценки'!$J$106,'Методика оценки'!$E$106,IF('Методика оценки'!$H$107&lt;=(('ИД Свод'!G22/'ИД Свод'!G9)*100)&lt;='Методика оценки'!$J$107,'Методика оценки'!$E$107,IF((('ИД Свод'!G22/'ИД Свод'!G9))*100&gt;='Методика оценки'!$H$108,'Методика оценки'!$E$108,'Методика оценки'!$E$107))))*$D$23)</f>
        <v>20</v>
      </c>
      <c r="I23" s="179">
        <f>IF('ИД Свод'!H9=0,0,(IF((('ИД Свод'!H22/'ИД Свод'!H9)*100)&lt;='Методика оценки'!$J$106,'Методика оценки'!$E$106,IF('Методика оценки'!$H$107&lt;=(('ИД Свод'!H22/'ИД Свод'!H9)*100)&lt;='Методика оценки'!$J$107,'Методика оценки'!$E$107,IF((('ИД Свод'!H22/'ИД Свод'!H9))*100&gt;='Методика оценки'!$H$108,'Методика оценки'!$E$108,'Методика оценки'!$E$107))))*$D$23)</f>
        <v>10</v>
      </c>
      <c r="J23" s="179">
        <f>IF('ИД Свод'!I9=0,0,(IF((('ИД Свод'!I22/'ИД Свод'!I9)*100)&lt;='Методика оценки'!$J$106,'Методика оценки'!$E$106,IF('Методика оценки'!$H$107&lt;=(('ИД Свод'!I22/'ИД Свод'!I9)*100)&lt;='Методика оценки'!$J$107,'Методика оценки'!$E$107,IF((('ИД Свод'!I22/'ИД Свод'!I9))*100&gt;='Методика оценки'!$H$108,'Методика оценки'!$E$108,'Методика оценки'!$E$107))))*$D$23)</f>
        <v>20</v>
      </c>
      <c r="K23" s="179">
        <f>IF('ИД Свод'!J9=0,0,(IF((('ИД Свод'!J22/'ИД Свод'!J9)*100)&lt;='Методика оценки'!$J$106,'Методика оценки'!$E$106,IF('Методика оценки'!$H$107&lt;=(('ИД Свод'!J22/'ИД Свод'!J9)*100)&lt;='Методика оценки'!$J$107,'Методика оценки'!$E$107,IF((('ИД Свод'!J22/'ИД Свод'!J9))*100&gt;='Методика оценки'!$H$108,'Методика оценки'!$E$108,'Методика оценки'!$E$107))))*$D$23)</f>
        <v>20</v>
      </c>
      <c r="L23" s="179">
        <f>IF('ИД Свод'!K9=0,0,(IF((('ИД Свод'!K22/'ИД Свод'!K9)*100)&lt;='Методика оценки'!$J$106,'Методика оценки'!$E$106,IF('Методика оценки'!$H$107&lt;=(('ИД Свод'!K22/'ИД Свод'!K9)*100)&lt;='Методика оценки'!$J$107,'Методика оценки'!$E$107,IF((('ИД Свод'!K22/'ИД Свод'!K9))*100&gt;='Методика оценки'!$H$108,'Методика оценки'!$E$108,'Методика оценки'!$E$107))))*$D$23)</f>
        <v>20</v>
      </c>
    </row>
    <row r="24" spans="1:12" ht="30" hidden="1" outlineLevel="1">
      <c r="A24" s="65"/>
      <c r="B24" s="111" t="str">
        <f>'Методика оценки'!A109</f>
        <v>К2.5.</v>
      </c>
      <c r="C24" s="86" t="str">
        <f>'Методика оценки'!C109</f>
        <v>Ведение индивидуальных карт психофизического здоровья детей психологом и медицинскими работниками</v>
      </c>
      <c r="D24" s="123">
        <f>'Методика оценки'!D109</f>
        <v>0.2</v>
      </c>
      <c r="E24" s="179">
        <f>(IF('ИД Свод'!D23='Методика оценки'!$H$110,'Методика оценки'!$E$110,IF('ИД Свод'!D23='Методика оценки'!$H$111,'Методика оценки'!$E$111,'Методика оценки'!$E$110)))*$D$24</f>
        <v>20</v>
      </c>
      <c r="F24" s="179">
        <f>(IF('ИД Свод'!E23='Методика оценки'!$H$110,'Методика оценки'!$E$110,IF('ИД Свод'!E23='Методика оценки'!$H$111,'Методика оценки'!$E$111,'Методика оценки'!$E$110)))*$D$24</f>
        <v>20</v>
      </c>
      <c r="G24" s="179">
        <f>(IF('ИД Свод'!F23='Методика оценки'!$H$110,'Методика оценки'!$E$110,IF('ИД Свод'!F23='Методика оценки'!$H$111,'Методика оценки'!$E$111,'Методика оценки'!$E$110)))*$D$24</f>
        <v>20</v>
      </c>
      <c r="H24" s="179">
        <f>(IF('ИД Свод'!G23='Методика оценки'!$H$110,'Методика оценки'!$E$110,IF('ИД Свод'!G23='Методика оценки'!$H$111,'Методика оценки'!$E$111,'Методика оценки'!$E$110)))*$D$24</f>
        <v>20</v>
      </c>
      <c r="I24" s="179">
        <f>(IF('ИД Свод'!H23='Методика оценки'!$H$110,'Методика оценки'!$E$110,IF('ИД Свод'!H23='Методика оценки'!$H$111,'Методика оценки'!$E$111,'Методика оценки'!$E$110)))*$D$24</f>
        <v>20</v>
      </c>
      <c r="J24" s="179">
        <f>(IF('ИД Свод'!I23='Методика оценки'!$H$110,'Методика оценки'!$E$110,IF('ИД Свод'!I23='Методика оценки'!$H$111,'Методика оценки'!$E$111,'Методика оценки'!$E$110)))*$D$24</f>
        <v>20</v>
      </c>
      <c r="K24" s="179">
        <f>(IF('ИД Свод'!J23='Методика оценки'!$H$110,'Методика оценки'!$E$110,IF('ИД Свод'!J23='Методика оценки'!$H$111,'Методика оценки'!$E$111,'Методика оценки'!$E$110)))*$D$24</f>
        <v>0</v>
      </c>
      <c r="L24" s="179">
        <f>(IF('ИД Свод'!K23='Методика оценки'!$H$110,'Методика оценки'!$E$110,IF('ИД Свод'!K23='Методика оценки'!$H$111,'Методика оценки'!$E$111,'Методика оценки'!$E$110)))*$D$24</f>
        <v>20</v>
      </c>
    </row>
    <row r="25" spans="1:12" ht="45" collapsed="1">
      <c r="A25" s="64"/>
      <c r="B25" s="106" t="str">
        <f>'Методика оценки'!A112</f>
        <v>К3</v>
      </c>
      <c r="C25" s="106" t="str">
        <f>'Методика оценки'!B112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5" s="122">
        <v>1</v>
      </c>
      <c r="E25" s="178">
        <f t="shared" ref="E25:L25" si="3">SUM(E26:E41)*$D$25</f>
        <v>39.799999999999997</v>
      </c>
      <c r="F25" s="178">
        <f t="shared" si="3"/>
        <v>32.4</v>
      </c>
      <c r="G25" s="178">
        <f t="shared" si="3"/>
        <v>44</v>
      </c>
      <c r="H25" s="178">
        <f t="shared" si="3"/>
        <v>61.4</v>
      </c>
      <c r="I25" s="178">
        <f t="shared" si="3"/>
        <v>45</v>
      </c>
      <c r="J25" s="178">
        <f t="shared" si="3"/>
        <v>33</v>
      </c>
      <c r="K25" s="178">
        <f t="shared" si="3"/>
        <v>49</v>
      </c>
      <c r="L25" s="178">
        <f t="shared" si="3"/>
        <v>41</v>
      </c>
    </row>
    <row r="26" spans="1:12" ht="45" hidden="1" outlineLevel="1">
      <c r="A26" s="65"/>
      <c r="B26" s="86" t="str">
        <f>'Методика оценки'!A113</f>
        <v>К3.1.</v>
      </c>
      <c r="C26" s="86" t="str">
        <f>'Методика оценки'!C113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6" s="123">
        <f>'Методика оценки'!D113</f>
        <v>0.02</v>
      </c>
      <c r="E26" s="179">
        <f>IF('ИД Свод'!D24=0,0,IF((('ИД Свод'!D25/'ИД Свод'!D24)*100)&lt;= 'Методика оценки'!$J$115, 'Методика оценки'!$E$115,IF(AND((('ИД Свод'!D25/'ИД Свод'!D24)*100)&gt;= 'Методика оценки'!$H$116,(('ИД Свод'!D25/'ИД Свод'!D24)*100)&lt;= 'Методика оценки'!$J$116), 'Методика оценки'!$E$116,IF(AND((('ИД Свод'!D25/'ИД Свод'!D24)*100)&gt;= 'Методика оценки'!$H$117, (('ИД Свод'!D25/'ИД Свод'!D24)*100)&lt;= 'Методика оценки'!$J$117), 'Методика оценки'!$E$117,IF(AND((('ИД Свод'!D25/'ИД Свод'!D24)*100)&gt;= 'Методика оценки'!$H$118, (('ИД Свод'!D25/'ИД Свод'!D24)*100)&lt;= 'Методика оценки'!$J$118), 'Методика оценки'!$E$118,IF((('ИД Свод'!D25/'ИД Свод'!D24)*100)&gt;= 'Методика оценки'!$H$119, 'Методика оценки'!$E$119,"ошибка")))))*$D$26)</f>
        <v>1</v>
      </c>
      <c r="F26" s="179">
        <f>IF('ИД Свод'!E24=0,0,IF((('ИД Свод'!E25/'ИД Свод'!E24)*100)&lt;= 'Методика оценки'!$J$115, 'Методика оценки'!$E$115,IF(AND((('ИД Свод'!E25/'ИД Свод'!E24)*100)&gt;= 'Методика оценки'!$H$116,(('ИД Свод'!E25/'ИД Свод'!E24)*100)&lt;= 'Методика оценки'!$J$116), 'Методика оценки'!$E$116,IF(AND((('ИД Свод'!E25/'ИД Свод'!E24)*100)&gt;= 'Методика оценки'!$H$117, (('ИД Свод'!E25/'ИД Свод'!E24)*100)&lt;= 'Методика оценки'!$J$117), 'Методика оценки'!$E$117,IF(AND((('ИД Свод'!E25/'ИД Свод'!E24)*100)&gt;= 'Методика оценки'!$H$118, (('ИД Свод'!E25/'ИД Свод'!E24)*100)&lt;= 'Методика оценки'!$J$118), 'Методика оценки'!$E$118,IF((('ИД Свод'!E25/'ИД Свод'!E24)*100)&gt;= 'Методика оценки'!$H$119, 'Методика оценки'!$E$119,"ошибка")))))*$D$26)</f>
        <v>0</v>
      </c>
      <c r="G26" s="179">
        <f>IF('ИД Свод'!F24=0,0,IF((('ИД Свод'!F25/'ИД Свод'!F24)*100)&lt;= 'Методика оценки'!$J$115, 'Методика оценки'!$E$115,IF(AND((('ИД Свод'!F25/'ИД Свод'!F24)*100)&gt;= 'Методика оценки'!$H$116,(('ИД Свод'!F25/'ИД Свод'!F24)*100)&lt;= 'Методика оценки'!$J$116), 'Методика оценки'!$E$116,IF(AND((('ИД Свод'!F25/'ИД Свод'!F24)*100)&gt;= 'Методика оценки'!$H$117, (('ИД Свод'!F25/'ИД Свод'!F24)*100)&lt;= 'Методика оценки'!$J$117), 'Методика оценки'!$E$117,IF(AND((('ИД Свод'!F25/'ИД Свод'!F24)*100)&gt;= 'Методика оценки'!$H$118, (('ИД Свод'!F25/'ИД Свод'!F24)*100)&lt;= 'Методика оценки'!$J$118), 'Методика оценки'!$E$118,IF((('ИД Свод'!F25/'ИД Свод'!F24)*100)&gt;= 'Методика оценки'!$H$119, 'Методика оценки'!$E$119,"ошибка")))))*$D$26)</f>
        <v>0</v>
      </c>
      <c r="H26" s="179">
        <f>IF('ИД Свод'!G24=0,0,IF((('ИД Свод'!G25/'ИД Свод'!G24)*100)&lt;= 'Методика оценки'!$J$115, 'Методика оценки'!$E$115,IF(AND((('ИД Свод'!G25/'ИД Свод'!G24)*100)&gt;= 'Методика оценки'!$H$116,(('ИД Свод'!G25/'ИД Свод'!G24)*100)&lt;= 'Методика оценки'!$J$116), 'Методика оценки'!$E$116,IF(AND((('ИД Свод'!G25/'ИД Свод'!G24)*100)&gt;= 'Методика оценки'!$H$117, (('ИД Свод'!G25/'ИД Свод'!G24)*100)&lt;= 'Методика оценки'!$J$117), 'Методика оценки'!$E$117,IF(AND((('ИД Свод'!G25/'ИД Свод'!G24)*100)&gt;= 'Методика оценки'!$H$118, (('ИД Свод'!G25/'ИД Свод'!G24)*100)&lt;= 'Методика оценки'!$J$118), 'Методика оценки'!$E$118,IF((('ИД Свод'!G25/'ИД Свод'!G24)*100)&gt;= 'Методика оценки'!$H$119, 'Методика оценки'!$E$119,"ошибка")))))*$D$26)</f>
        <v>0</v>
      </c>
      <c r="I26" s="179">
        <f>IF('ИД Свод'!H24=0,0,IF((('ИД Свод'!H25/'ИД Свод'!H24)*100)&lt;= 'Методика оценки'!$J$115, 'Методика оценки'!$E$115,IF(AND((('ИД Свод'!H25/'ИД Свод'!H24)*100)&gt;= 'Методика оценки'!$H$116,(('ИД Свод'!H25/'ИД Свод'!H24)*100)&lt;= 'Методика оценки'!$J$116), 'Методика оценки'!$E$116,IF(AND((('ИД Свод'!H25/'ИД Свод'!H24)*100)&gt;= 'Методика оценки'!$H$117, (('ИД Свод'!H25/'ИД Свод'!H24)*100)&lt;= 'Методика оценки'!$J$117), 'Методика оценки'!$E$117,IF(AND((('ИД Свод'!H25/'ИД Свод'!H24)*100)&gt;= 'Методика оценки'!$H$118, (('ИД Свод'!H25/'ИД Свод'!H24)*100)&lt;= 'Методика оценки'!$J$118), 'Методика оценки'!$E$118,IF((('ИД Свод'!H25/'ИД Свод'!H24)*100)&gt;= 'Методика оценки'!$H$119, 'Методика оценки'!$E$119,"ошибка")))))*$D$26)</f>
        <v>1</v>
      </c>
      <c r="J26" s="179">
        <f>IF('ИД Свод'!I24=0,0,IF((('ИД Свод'!I25/'ИД Свод'!I24)*100)&lt;= 'Методика оценки'!$J$115, 'Методика оценки'!$E$115,IF(AND((('ИД Свод'!I25/'ИД Свод'!I24)*100)&gt;= 'Методика оценки'!$H$116,(('ИД Свод'!I25/'ИД Свод'!I24)*100)&lt;= 'Методика оценки'!$J$116), 'Методика оценки'!$E$116,IF(AND((('ИД Свод'!I25/'ИД Свод'!I24)*100)&gt;= 'Методика оценки'!$H$117, (('ИД Свод'!I25/'ИД Свод'!I24)*100)&lt;= 'Методика оценки'!$J$117), 'Методика оценки'!$E$117,IF(AND((('ИД Свод'!I25/'ИД Свод'!I24)*100)&gt;= 'Методика оценки'!$H$118, (('ИД Свод'!I25/'ИД Свод'!I24)*100)&lt;= 'Методика оценки'!$J$118), 'Методика оценки'!$E$118,IF((('ИД Свод'!I25/'ИД Свод'!I24)*100)&gt;= 'Методика оценки'!$H$119, 'Методика оценки'!$E$119,"ошибка")))))*$D$26)</f>
        <v>0</v>
      </c>
      <c r="K26" s="179">
        <f>IF('ИД Свод'!J24=0,0,IF((('ИД Свод'!J25/'ИД Свод'!J24)*100)&lt;= 'Методика оценки'!$J$115, 'Методика оценки'!$E$115,IF(AND((('ИД Свод'!J25/'ИД Свод'!J24)*100)&gt;= 'Методика оценки'!$H$116,(('ИД Свод'!J25/'ИД Свод'!J24)*100)&lt;= 'Методика оценки'!$J$116), 'Методика оценки'!$E$116,IF(AND((('ИД Свод'!J25/'ИД Свод'!J24)*100)&gt;= 'Методика оценки'!$H$117, (('ИД Свод'!J25/'ИД Свод'!J24)*100)&lt;= 'Методика оценки'!$J$117), 'Методика оценки'!$E$117,IF(AND((('ИД Свод'!J25/'ИД Свод'!J24)*100)&gt;= 'Методика оценки'!$H$118, (('ИД Свод'!J25/'ИД Свод'!J24)*100)&lt;= 'Методика оценки'!$J$118), 'Методика оценки'!$E$118,IF((('ИД Свод'!J25/'ИД Свод'!J24)*100)&gt;= 'Методика оценки'!$H$119, 'Методика оценки'!$E$119,"ошибка")))))*$D$26)</f>
        <v>1</v>
      </c>
      <c r="L26" s="179">
        <f>IF('ИД Свод'!K24=0,0,IF((('ИД Свод'!K25/'ИД Свод'!K24)*100)&lt;= 'Методика оценки'!$J$115, 'Методика оценки'!$E$115,IF(AND((('ИД Свод'!K25/'ИД Свод'!K24)*100)&gt;= 'Методика оценки'!$H$116,(('ИД Свод'!K25/'ИД Свод'!K24)*100)&lt;= 'Методика оценки'!$J$116), 'Методика оценки'!$E$116,IF(AND((('ИД Свод'!K25/'ИД Свод'!K24)*100)&gt;= 'Методика оценки'!$H$117, (('ИД Свод'!K25/'ИД Свод'!K24)*100)&lt;= 'Методика оценки'!$J$117), 'Методика оценки'!$E$117,IF(AND((('ИД Свод'!K25/'ИД Свод'!K24)*100)&gt;= 'Методика оценки'!$H$118, (('ИД Свод'!K25/'ИД Свод'!K24)*100)&lt;= 'Методика оценки'!$J$118), 'Методика оценки'!$E$118,IF((('ИД Свод'!K25/'ИД Свод'!K24)*100)&gt;= 'Методика оценки'!$H$119, 'Методика оценки'!$E$119,"ошибка")))))*$D$26)</f>
        <v>0</v>
      </c>
    </row>
    <row r="27" spans="1:12" ht="45" hidden="1" outlineLevel="1">
      <c r="A27" s="65"/>
      <c r="B27" s="86" t="str">
        <f>'Методика оценки'!A120</f>
        <v>К3.2.</v>
      </c>
      <c r="C27" s="86" t="str">
        <f>'Методика оценки'!C120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7" s="123">
        <f>'Методика оценки'!D120</f>
        <v>0.08</v>
      </c>
      <c r="E27" s="118">
        <f>IF('ИД Свод'!D27=0,0,(IF(('ИД Свод'!D26/'ИД Свод'!D27)*100&lt;='Методика оценки'!$J$122,'Методика оценки'!$E$122,IF('Методика оценки'!$H$123&lt;=('ИД Свод'!D26/'ИД Свод'!D27)*100&lt;='Методика оценки'!$J$123,'Методика оценки'!$E$123,IF(('ИД Свод'!D26/'ИД Свод'!D27)*100&gt;='Методика оценки'!$H$124,'Методика оценки'!$E$124,'Методика оценки'!$E$123))))*$D$27)</f>
        <v>0</v>
      </c>
      <c r="F27" s="118">
        <f>IF('ИД Свод'!E27=0,0,(IF(('ИД Свод'!E26/'ИД Свод'!E27)*100&lt;='Методика оценки'!$J$122,'Методика оценки'!$E$122,IF('Методика оценки'!$H$123&lt;=('ИД Свод'!E26/'ИД Свод'!E27)*100&lt;='Методика оценки'!$J$123,'Методика оценки'!$E$123,IF(('ИД Свод'!E26/'ИД Свод'!E27)*100&gt;='Методика оценки'!$H$124,'Методика оценки'!$E$124,'Методика оценки'!$E$123))))*$D$27)</f>
        <v>0</v>
      </c>
      <c r="G27" s="118">
        <f>IF('ИД Свод'!F27=0,0,(IF(('ИД Свод'!F26/'ИД Свод'!F27)*100&lt;='Методика оценки'!$J$122,'Методика оценки'!$E$122,IF('Методика оценки'!$H$123&lt;=('ИД Свод'!F26/'ИД Свод'!F27)*100&lt;='Методика оценки'!$J$123,'Методика оценки'!$E$123,IF(('ИД Свод'!F26/'ИД Свод'!F27)*100&gt;='Методика оценки'!$H$124,'Методика оценки'!$E$124,'Методика оценки'!$E$123))))*$D$27)</f>
        <v>4</v>
      </c>
      <c r="H27" s="118">
        <f>IF('ИД Свод'!G27=0,0,(IF(('ИД Свод'!G26/'ИД Свод'!G27)*100&lt;='Методика оценки'!$J$122,'Методика оценки'!$E$122,IF('Методика оценки'!$H$123&lt;=('ИД Свод'!G26/'ИД Свод'!G27)*100&lt;='Методика оценки'!$J$123,'Методика оценки'!$E$123,IF(('ИД Свод'!G26/'ИД Свод'!G27)*100&gt;='Методика оценки'!$H$124,'Методика оценки'!$E$124,'Методика оценки'!$E$123))))*$D$27)</f>
        <v>8</v>
      </c>
      <c r="I27" s="118">
        <f>IF('ИД Свод'!H27=0,0,(IF(('ИД Свод'!H26/'ИД Свод'!H27)*100&lt;='Методика оценки'!$J$122,'Методика оценки'!$E$122,IF('Методика оценки'!$H$123&lt;=('ИД Свод'!H26/'ИД Свод'!H27)*100&lt;='Методика оценки'!$J$123,'Методика оценки'!$E$123,IF(('ИД Свод'!H26/'ИД Свод'!H27)*100&gt;='Методика оценки'!$H$124,'Методика оценки'!$E$124,'Методика оценки'!$E$123))))*$D$27)</f>
        <v>0</v>
      </c>
      <c r="J27" s="118">
        <f>IF('ИД Свод'!I27=0,0,(IF(('ИД Свод'!I26/'ИД Свод'!I27)*100&lt;='Методика оценки'!$J$122,'Методика оценки'!$E$122,IF('Методика оценки'!$H$123&lt;=('ИД Свод'!I26/'ИД Свод'!I27)*100&lt;='Методика оценки'!$J$123,'Методика оценки'!$E$123,IF(('ИД Свод'!I26/'ИД Свод'!I27)*100&gt;='Методика оценки'!$H$124,'Методика оценки'!$E$124,'Методика оценки'!$E$123))))*$D$27)</f>
        <v>4</v>
      </c>
      <c r="K27" s="118">
        <f>IF('ИД Свод'!J27=0,0,(IF(('ИД Свод'!J26/'ИД Свод'!J27)*100&lt;='Методика оценки'!$J$122,'Методика оценки'!$E$122,IF('Методика оценки'!$H$123&lt;=('ИД Свод'!J26/'ИД Свод'!J27)*100&lt;='Методика оценки'!$J$123,'Методика оценки'!$E$123,IF(('ИД Свод'!J26/'ИД Свод'!J27)*100&gt;='Методика оценки'!$H$124,'Методика оценки'!$E$124,'Методика оценки'!$E$123))))*$D$27)</f>
        <v>8</v>
      </c>
      <c r="L27" s="118">
        <f>IF('ИД Свод'!K27=0,0,(IF(('ИД Свод'!K26/'ИД Свод'!K27)*100&lt;='Методика оценки'!$J$122,'Методика оценки'!$E$122,IF('Методика оценки'!$H$123&lt;=('ИД Свод'!K26/'ИД Свод'!K27)*100&lt;='Методика оценки'!$J$123,'Методика оценки'!$E$123,IF(('ИД Свод'!K26/'ИД Свод'!K27)*100&gt;='Методика оценки'!$H$124,'Методика оценки'!$E$124,'Методика оценки'!$E$123))))*$D$27)</f>
        <v>4</v>
      </c>
    </row>
    <row r="28" spans="1:12" ht="45" hidden="1" outlineLevel="1">
      <c r="A28" s="65"/>
      <c r="B28" s="86" t="str">
        <f>'Методика оценки'!A125</f>
        <v>К3.3.</v>
      </c>
      <c r="C28" s="86" t="str">
        <f>'Методика оценки'!C125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8" s="123">
        <f>'Методика оценки'!D125</f>
        <v>0.04</v>
      </c>
      <c r="E28" s="118">
        <f>(IF('ИД Свод'!D28='Методика оценки'!$J$127,'Методика оценки'!$E$127,IF('Методика оценки'!$H$128&lt;='ИД Свод'!D28&lt;='Методика оценки'!$J$128,'Методика оценки'!$E$128,IF('ИД Свод'!D28&gt;='Методика оценки'!$H$129,'Методика оценки'!$E$129,'Методика оценки'!$E$128))))*$D$28</f>
        <v>0</v>
      </c>
      <c r="F28" s="118">
        <f>(IF('ИД Свод'!E28='Методика оценки'!$J$127,'Методика оценки'!$E$127,IF('Методика оценки'!$H$128&lt;='ИД Свод'!E28&lt;='Методика оценки'!$J$128,'Методика оценки'!$E$128,IF('ИД Свод'!E28&gt;='Методика оценки'!$H$129,'Методика оценки'!$E$129,'Методика оценки'!$E$128))))*$D$28</f>
        <v>2</v>
      </c>
      <c r="G28" s="118">
        <f>(IF('ИД Свод'!F28='Методика оценки'!$J$127,'Методика оценки'!$E$127,IF('Методика оценки'!$H$128&lt;='ИД Свод'!F28&lt;='Методика оценки'!$J$128,'Методика оценки'!$E$128,IF('ИД Свод'!F28&gt;='Методика оценки'!$H$129,'Методика оценки'!$E$129,'Методика оценки'!$E$128))))*$D$28</f>
        <v>0</v>
      </c>
      <c r="H28" s="118">
        <f>(IF('ИД Свод'!G28='Методика оценки'!$J$127,'Методика оценки'!$E$127,IF('Методика оценки'!$H$128&lt;='ИД Свод'!G28&lt;='Методика оценки'!$J$128,'Методика оценки'!$E$128,IF('ИД Свод'!G28&gt;='Методика оценки'!$H$129,'Методика оценки'!$E$129,'Методика оценки'!$E$128))))*$D$28</f>
        <v>4</v>
      </c>
      <c r="I28" s="118">
        <f>(IF('ИД Свод'!H28='Методика оценки'!$J$127,'Методика оценки'!$E$127,IF('Методика оценки'!$H$128&lt;='ИД Свод'!H28&lt;='Методика оценки'!$J$128,'Методика оценки'!$E$128,IF('ИД Свод'!H28&gt;='Методика оценки'!$H$129,'Методика оценки'!$E$129,'Методика оценки'!$E$128))))*$D$28</f>
        <v>2</v>
      </c>
      <c r="J28" s="118">
        <f>(IF('ИД Свод'!I28='Методика оценки'!$J$127,'Методика оценки'!$E$127,IF('Методика оценки'!$H$128&lt;='ИД Свод'!I28&lt;='Методика оценки'!$J$128,'Методика оценки'!$E$128,IF('ИД Свод'!I28&gt;='Методика оценки'!$H$129,'Методика оценки'!$E$129,'Методика оценки'!$E$128))))*$D$28</f>
        <v>0</v>
      </c>
      <c r="K28" s="118">
        <f>(IF('ИД Свод'!J28='Методика оценки'!$J$127,'Методика оценки'!$E$127,IF('Методика оценки'!$H$128&lt;='ИД Свод'!J28&lt;='Методика оценки'!$J$128,'Методика оценки'!$E$128,IF('ИД Свод'!J28&gt;='Методика оценки'!$H$129,'Методика оценки'!$E$129,'Методика оценки'!$E$128))))*$D$28</f>
        <v>2</v>
      </c>
      <c r="L28" s="118">
        <f>(IF('ИД Свод'!K28='Методика оценки'!$J$127,'Методика оценки'!$E$127,IF('Методика оценки'!$H$128&lt;='ИД Свод'!K28&lt;='Методика оценки'!$J$128,'Методика оценки'!$E$128,IF('ИД Свод'!K28&gt;='Методика оценки'!$H$129,'Методика оценки'!$E$129,'Методика оценки'!$E$128))))*$D$28</f>
        <v>4</v>
      </c>
    </row>
    <row r="29" spans="1:12" ht="60" hidden="1" outlineLevel="1">
      <c r="A29" s="65"/>
      <c r="B29" s="86" t="str">
        <f>'Методика оценки'!A130</f>
        <v>К3.4.</v>
      </c>
      <c r="C29" s="86" t="str">
        <f>'Методика оценки'!C130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29" s="123">
        <f>'Методика оценки'!D130</f>
        <v>0.1</v>
      </c>
      <c r="E29" s="179">
        <f>IF('ИД Свод'!D27=0,0,(IF(('ИД Свод'!D29/'ИД Свод'!D27)*100&lt;='Методика оценки'!$J$132,'Методика оценки'!$E$132,IF('Методика оценки'!$H$133&lt;=('ИД Свод'!D29/'ИД Свод'!D27)*100&lt;='Методика оценки'!$J$133,'Методика оценки'!$E$133,IF(('ИД Свод'!D29/'ИД Свод'!D27)*100&gt;='Методика оценки'!$H$134,'Методика оценки'!$E$134,'Методика оценки'!$E$133))))*$D$29)</f>
        <v>0</v>
      </c>
      <c r="F29" s="179">
        <f>IF('ИД Свод'!E27=0,0,(IF(('ИД Свод'!E29/'ИД Свод'!E27)*100&lt;='Методика оценки'!$J$132,'Методика оценки'!$E$132,IF('Методика оценки'!$H$133&lt;=('ИД Свод'!E29/'ИД Свод'!E27)*100&lt;='Методика оценки'!$J$133,'Методика оценки'!$E$133,IF(('ИД Свод'!E29/'ИД Свод'!E27)*100&gt;='Методика оценки'!$H$134,'Методика оценки'!$E$134,'Методика оценки'!$E$133))))*$D$29)</f>
        <v>0</v>
      </c>
      <c r="G29" s="179">
        <f>IF('ИД Свод'!F27=0,0,(IF(('ИД Свод'!F29/'ИД Свод'!F27)*100&lt;='Методика оценки'!$J$132,'Методика оценки'!$E$132,IF('Методика оценки'!$H$133&lt;=('ИД Свод'!F29/'ИД Свод'!F27)*100&lt;='Методика оценки'!$J$133,'Методика оценки'!$E$133,IF(('ИД Свод'!F29/'ИД Свод'!F27)*100&gt;='Методика оценки'!$H$134,'Методика оценки'!$E$134,'Методика оценки'!$E$133))))*$D$29)</f>
        <v>0</v>
      </c>
      <c r="H29" s="179">
        <f>IF('ИД Свод'!G27=0,0,(IF(('ИД Свод'!G29/'ИД Свод'!G27)*100&lt;='Методика оценки'!$J$132,'Методика оценки'!$E$132,IF('Методика оценки'!$H$133&lt;=('ИД Свод'!G29/'ИД Свод'!G27)*100&lt;='Методика оценки'!$J$133,'Методика оценки'!$E$133,IF(('ИД Свод'!G29/'ИД Свод'!G27)*100&gt;='Методика оценки'!$H$134,'Методика оценки'!$E$134,'Методика оценки'!$E$133))))*$D$29)</f>
        <v>0</v>
      </c>
      <c r="I29" s="179">
        <f>IF('ИД Свод'!H27=0,0,(IF(('ИД Свод'!H29/'ИД Свод'!H27)*100&lt;='Методика оценки'!$J$132,'Методика оценки'!$E$132,IF('Методика оценки'!$H$133&lt;=('ИД Свод'!H29/'ИД Свод'!H27)*100&lt;='Методика оценки'!$J$133,'Методика оценки'!$E$133,IF(('ИД Свод'!H29/'ИД Свод'!H27)*100&gt;='Методика оценки'!$H$134,'Методика оценки'!$E$134,'Методика оценки'!$E$133))))*$D$29)</f>
        <v>0</v>
      </c>
      <c r="J29" s="179">
        <f>IF('ИД Свод'!I27=0,0,(IF(('ИД Свод'!I29/'ИД Свод'!I27)*100&lt;='Методика оценки'!$J$132,'Методика оценки'!$E$132,IF('Методика оценки'!$H$133&lt;=('ИД Свод'!I29/'ИД Свод'!I27)*100&lt;='Методика оценки'!$J$133,'Методика оценки'!$E$133,IF(('ИД Свод'!I29/'ИД Свод'!I27)*100&gt;='Методика оценки'!$H$134,'Методика оценки'!$E$134,'Методика оценки'!$E$133))))*$D$29)</f>
        <v>0</v>
      </c>
      <c r="K29" s="179">
        <f>IF('ИД Свод'!J27=0,0,(IF(('ИД Свод'!J29/'ИД Свод'!J27)*100&lt;='Методика оценки'!$J$132,'Методика оценки'!$E$132,IF('Методика оценки'!$H$133&lt;=('ИД Свод'!J29/'ИД Свод'!J27)*100&lt;='Методика оценки'!$J$133,'Методика оценки'!$E$133,IF(('ИД Свод'!J29/'ИД Свод'!J27)*100&gt;='Методика оценки'!$H$134,'Методика оценки'!$E$134,'Методика оценки'!$E$133))))*$D$29)</f>
        <v>0</v>
      </c>
      <c r="L29" s="179">
        <f>IF('ИД Свод'!K27=0,0,(IF(('ИД Свод'!K29/'ИД Свод'!K27)*100&lt;='Методика оценки'!$J$132,'Методика оценки'!$E$132,IF('Методика оценки'!$H$133&lt;=('ИД Свод'!K29/'ИД Свод'!K27)*100&lt;='Методика оценки'!$J$133,'Методика оценки'!$E$133,IF(('ИД Свод'!K29/'ИД Свод'!K27)*100&gt;='Методика оценки'!$H$134,'Методика оценки'!$E$134,'Методика оценки'!$E$133))))*$D$29)</f>
        <v>5</v>
      </c>
    </row>
    <row r="30" spans="1:12" ht="45" hidden="1" outlineLevel="1">
      <c r="A30" s="65"/>
      <c r="B30" s="86" t="str">
        <f>'Методика оценки'!A135</f>
        <v>К3.5.</v>
      </c>
      <c r="C30" s="86" t="str">
        <f>'Методика оценки'!C135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0" s="123">
        <f>'Методика оценки'!D135</f>
        <v>0.08</v>
      </c>
      <c r="E30" s="118">
        <f>IF('ИД Свод'!D27=0,0,(IF(('ИД Свод'!D30/'ИД Свод'!D27)*100&lt;='Методика оценки'!$J$137,'Методика оценки'!$E$137,IF('Методика оценки'!$H$138&lt;=('ИД Свод'!D30/'ИД Свод'!D27)*100&lt;='Методика оценки'!$J$138,'Методика оценки'!$E$138,IF(('ИД Свод'!D30/'ИД Свод'!D27)*100&gt;='Методика оценки'!$H$139,'Методика оценки'!$E$139,'Методика оценки'!$E$138))))*$D$30)</f>
        <v>0</v>
      </c>
      <c r="F30" s="118">
        <f>IF('ИД Свод'!E27=0,0,(IF(('ИД Свод'!E30/'ИД Свод'!E27)*100&lt;='Методика оценки'!$J$137,'Методика оценки'!$E$137,IF('Методика оценки'!$H$138&lt;=('ИД Свод'!E30/'ИД Свод'!E27)*100&lt;='Методика оценки'!$J$138,'Методика оценки'!$E$138,IF(('ИД Свод'!E30/'ИД Свод'!E27)*100&gt;='Методика оценки'!$H$139,'Методика оценки'!$E$139,'Методика оценки'!$E$138))))*$D$30)</f>
        <v>4</v>
      </c>
      <c r="G30" s="118">
        <f>IF('ИД Свод'!F27=0,0,(IF(('ИД Свод'!F30/'ИД Свод'!F27)*100&lt;='Методика оценки'!$J$137,'Методика оценки'!$E$137,IF('Методика оценки'!$H$138&lt;=('ИД Свод'!F30/'ИД Свод'!F27)*100&lt;='Методика оценки'!$J$138,'Методика оценки'!$E$138,IF(('ИД Свод'!F30/'ИД Свод'!F27)*100&gt;='Методика оценки'!$H$139,'Методика оценки'!$E$139,'Методика оценки'!$E$138))))*$D$30)</f>
        <v>0</v>
      </c>
      <c r="H30" s="118">
        <f>IF('ИД Свод'!G27=0,0,(IF(('ИД Свод'!G30/'ИД Свод'!G27)*100&lt;='Методика оценки'!$J$137,'Методика оценки'!$E$137,IF('Методика оценки'!$H$138&lt;=('ИД Свод'!G30/'ИД Свод'!G27)*100&lt;='Методика оценки'!$J$138,'Методика оценки'!$E$138,IF(('ИД Свод'!G30/'ИД Свод'!G27)*100&gt;='Методика оценки'!$H$139,'Методика оценки'!$E$139,'Методика оценки'!$E$138))))*$D$30)</f>
        <v>4</v>
      </c>
      <c r="I30" s="118">
        <f>IF('ИД Свод'!H27=0,0,(IF(('ИД Свод'!H30/'ИД Свод'!H27)*100&lt;='Методика оценки'!$J$137,'Методика оценки'!$E$137,IF('Методика оценки'!$H$138&lt;=('ИД Свод'!H30/'ИД Свод'!H27)*100&lt;='Методика оценки'!$J$138,'Методика оценки'!$E$138,IF(('ИД Свод'!H30/'ИД Свод'!H27)*100&gt;='Методика оценки'!$H$139,'Методика оценки'!$E$139,'Методика оценки'!$E$138))))*$D$30)</f>
        <v>4</v>
      </c>
      <c r="J30" s="118">
        <f>IF('ИД Свод'!I27=0,0,(IF(('ИД Свод'!I30/'ИД Свод'!I27)*100&lt;='Методика оценки'!$J$137,'Методика оценки'!$E$137,IF('Методика оценки'!$H$138&lt;=('ИД Свод'!I30/'ИД Свод'!I27)*100&lt;='Методика оценки'!$J$138,'Методика оценки'!$E$138,IF(('ИД Свод'!I30/'ИД Свод'!I27)*100&gt;='Методика оценки'!$H$139,'Методика оценки'!$E$139,'Методика оценки'!$E$138))))*$D$30)</f>
        <v>4</v>
      </c>
      <c r="K30" s="118">
        <f>IF('ИД Свод'!J27=0,0,(IF(('ИД Свод'!J30/'ИД Свод'!J27)*100&lt;='Методика оценки'!$J$137,'Методика оценки'!$E$137,IF('Методика оценки'!$H$138&lt;=('ИД Свод'!J30/'ИД Свод'!J27)*100&lt;='Методика оценки'!$J$138,'Методика оценки'!$E$138,IF(('ИД Свод'!J30/'ИД Свод'!J27)*100&gt;='Методика оценки'!$H$139,'Методика оценки'!$E$139,'Методика оценки'!$E$138))))*$D$30)</f>
        <v>4</v>
      </c>
      <c r="L30" s="118">
        <f>IF('ИД Свод'!K27=0,0,(IF(('ИД Свод'!K30/'ИД Свод'!K27)*100&lt;='Методика оценки'!$J$137,'Методика оценки'!$E$137,IF('Методика оценки'!$H$138&lt;=('ИД Свод'!K30/'ИД Свод'!K27)*100&lt;='Методика оценки'!$J$138,'Методика оценки'!$E$138,IF(('ИД Свод'!K30/'ИД Свод'!K27)*100&gt;='Методика оценки'!$H$139,'Методика оценки'!$E$139,'Методика оценки'!$E$138))))*$D$30)</f>
        <v>4</v>
      </c>
    </row>
    <row r="31" spans="1:12" ht="135" hidden="1" outlineLevel="1">
      <c r="A31" s="65"/>
      <c r="B31" s="86" t="str">
        <f>'Методика оценки'!A140</f>
        <v>К3.6.</v>
      </c>
      <c r="C31" s="86" t="str">
        <f>'Методика оценки'!C140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1" s="123">
        <f>'Методика оценки'!D140</f>
        <v>0.06</v>
      </c>
      <c r="E31" s="118">
        <f>(IF('ИД Свод'!D31&lt;='Методика оценки'!$J$141,'Методика оценки'!$E$141,IF('Методика оценки'!$H$142&lt;='ИД Свод'!D31&lt;='Методика оценки'!$J$142,'Методика оценки'!$E$142,IF('ИД Свод'!D31&gt;='Методика оценки'!$H$143,'Методика оценки'!$E$143,'Методика оценки'!$E$142))))*$D$31</f>
        <v>0</v>
      </c>
      <c r="F31" s="118">
        <f>(IF('ИД Свод'!E31&lt;='Методика оценки'!$J$141,'Методика оценки'!$E$141,IF('Методика оценки'!$H$142&lt;='ИД Свод'!E31&lt;='Методика оценки'!$J$142,'Методика оценки'!$E$142,IF('ИД Свод'!E31&gt;='Методика оценки'!$H$143,'Методика оценки'!$E$143,'Методика оценки'!$E$142))))*$D$31</f>
        <v>0</v>
      </c>
      <c r="G31" s="118">
        <f>(IF('ИД Свод'!F31&lt;='Методика оценки'!$J$141,'Методика оценки'!$E$141,IF('Методика оценки'!$H$142&lt;='ИД Свод'!F31&lt;='Методика оценки'!$J$142,'Методика оценки'!$E$142,IF('ИД Свод'!F31&gt;='Методика оценки'!$H$143,'Методика оценки'!$E$143,'Методика оценки'!$E$142))))*$D$31</f>
        <v>0</v>
      </c>
      <c r="H31" s="118">
        <f>(IF('ИД Свод'!G31&lt;='Методика оценки'!$J$141,'Методика оценки'!$E$141,IF('Методика оценки'!$H$142&lt;='ИД Свод'!G31&lt;='Методика оценки'!$J$142,'Методика оценки'!$E$142,IF('ИД Свод'!G31&gt;='Методика оценки'!$H$143,'Методика оценки'!$E$143,'Методика оценки'!$E$142))))*$D$31</f>
        <v>6</v>
      </c>
      <c r="I31" s="118">
        <f>(IF('ИД Свод'!H31&lt;='Методика оценки'!$J$141,'Методика оценки'!$E$141,IF('Методика оценки'!$H$142&lt;='ИД Свод'!H31&lt;='Методика оценки'!$J$142,'Методика оценки'!$E$142,IF('ИД Свод'!H31&gt;='Методика оценки'!$H$143,'Методика оценки'!$E$143,'Методика оценки'!$E$142))))*$D$31</f>
        <v>6</v>
      </c>
      <c r="J31" s="118">
        <f>(IF('ИД Свод'!I31&lt;='Методика оценки'!$J$141,'Методика оценки'!$E$141,IF('Методика оценки'!$H$142&lt;='ИД Свод'!I31&lt;='Методика оценки'!$J$142,'Методика оценки'!$E$142,IF('ИД Свод'!I31&gt;='Методика оценки'!$H$143,'Методика оценки'!$E$143,'Методика оценки'!$E$142))))*$D$31</f>
        <v>0</v>
      </c>
      <c r="K31" s="118">
        <f>(IF('ИД Свод'!J31&lt;='Методика оценки'!$J$141,'Методика оценки'!$E$141,IF('Методика оценки'!$H$142&lt;='ИД Свод'!J31&lt;='Методика оценки'!$J$142,'Методика оценки'!$E$142,IF('ИД Свод'!J31&gt;='Методика оценки'!$H$143,'Методика оценки'!$E$143,'Методика оценки'!$E$142))))*$D$31</f>
        <v>0</v>
      </c>
      <c r="L31" s="118">
        <f>(IF('ИД Свод'!K31&lt;='Методика оценки'!$J$141,'Методика оценки'!$E$141,IF('Методика оценки'!$H$142&lt;='ИД Свод'!K31&lt;='Методика оценки'!$J$142,'Методика оценки'!$E$142,IF('ИД Свод'!K31&gt;='Методика оценки'!$H$143,'Методика оценки'!$E$143,'Методика оценки'!$E$142))))*$D$31</f>
        <v>3</v>
      </c>
    </row>
    <row r="32" spans="1:12" ht="45" hidden="1" outlineLevel="1">
      <c r="A32" s="65"/>
      <c r="B32" s="86" t="str">
        <f>'Методика оценки'!A144</f>
        <v>К3.7.</v>
      </c>
      <c r="C32" s="86"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2" s="123">
        <f>'Методика оценки'!D144</f>
        <v>0.06</v>
      </c>
      <c r="E32" s="118">
        <f>(IF('ИД Свод'!D32='Методика оценки'!$H$145,'Методика оценки'!$E$145,IF('ИД Свод'!D32='Методика оценки'!$H$146,'Методика оценки'!$E$146,IF('ИД Свод'!D32='Методика оценки'!$H$147,'Методика оценки'!$E$147,'Методика оценки'!$E$148))))*$D$32</f>
        <v>4.8</v>
      </c>
      <c r="F32" s="118">
        <f>(IF('ИД Свод'!E32='Методика оценки'!$H$145,'Методика оценки'!$E$145,IF('ИД Свод'!E32='Методика оценки'!$H$146,'Методика оценки'!$E$146,IF('ИД Свод'!E32='Методика оценки'!$H$147,'Методика оценки'!$E$147,'Методика оценки'!$E$148))))*$D$32</f>
        <v>5.3999999999999995</v>
      </c>
      <c r="G32" s="118">
        <f>(IF('ИД Свод'!F32='Методика оценки'!$H$145,'Методика оценки'!$E$145,IF('ИД Свод'!F32='Методика оценки'!$H$146,'Методика оценки'!$E$146,IF('ИД Свод'!F32='Методика оценки'!$H$147,'Методика оценки'!$E$147,'Методика оценки'!$E$148))))*$D$32</f>
        <v>0</v>
      </c>
      <c r="H32" s="118">
        <f>(IF('ИД Свод'!G32='Методика оценки'!$H$145,'Методика оценки'!$E$145,IF('ИД Свод'!G32='Методика оценки'!$H$146,'Методика оценки'!$E$146,IF('ИД Свод'!G32='Методика оценки'!$H$147,'Методика оценки'!$E$147,'Методика оценки'!$E$148))))*$D$32</f>
        <v>5.3999999999999995</v>
      </c>
      <c r="I32" s="118">
        <f>(IF('ИД Свод'!H32='Методика оценки'!$H$145,'Методика оценки'!$E$145,IF('ИД Свод'!H32='Методика оценки'!$H$146,'Методика оценки'!$E$146,IF('ИД Свод'!H32='Методика оценки'!$H$147,'Методика оценки'!$E$147,'Методика оценки'!$E$148))))*$D$32</f>
        <v>0</v>
      </c>
      <c r="J32" s="118">
        <f>(IF('ИД Свод'!I32='Методика оценки'!$H$145,'Методика оценки'!$E$145,IF('ИД Свод'!I32='Методика оценки'!$H$146,'Методика оценки'!$E$146,IF('ИД Свод'!I32='Методика оценки'!$H$147,'Методика оценки'!$E$147,'Методика оценки'!$E$148))))*$D$32</f>
        <v>0</v>
      </c>
      <c r="K32" s="118">
        <f>(IF('ИД Свод'!J32='Методика оценки'!$H$145,'Методика оценки'!$E$145,IF('ИД Свод'!J32='Методика оценки'!$H$146,'Методика оценки'!$E$146,IF('ИД Свод'!J32='Методика оценки'!$H$147,'Методика оценки'!$E$147,'Методика оценки'!$E$148))))*$D$32</f>
        <v>0</v>
      </c>
      <c r="L32" s="118">
        <f>(IF('ИД Свод'!K32='Методика оценки'!$H$145,'Методика оценки'!$E$145,IF('ИД Свод'!K32='Методика оценки'!$H$146,'Методика оценки'!$E$146,IF('ИД Свод'!K32='Методика оценки'!$H$147,'Методика оценки'!$E$147,'Методика оценки'!$E$148))))*$D$32</f>
        <v>0</v>
      </c>
    </row>
    <row r="33" spans="1:12" ht="30" hidden="1" outlineLevel="1">
      <c r="A33" s="65"/>
      <c r="B33" s="86" t="str">
        <f>'Методика оценки'!A149</f>
        <v>К3.8.</v>
      </c>
      <c r="C33" s="86" t="str">
        <f>'Методика оценки'!C149</f>
        <v>Доля открытых вакансий педагогических работников от общего числа педагогических ставок в ДОО</v>
      </c>
      <c r="D33" s="123">
        <f>'Методика оценки'!D149</f>
        <v>0.04</v>
      </c>
      <c r="E33" s="118">
        <f>IF('ИД Свод'!D34=0,0,(IF(('ИД Свод'!D33/'ИД Свод'!D34)*100&gt;='Методика оценки'!$H$151,'Методика оценки'!$E$151,IF('Методика оценки'!$H$152&lt;=('ИД Свод'!D33/'ИД Свод'!D34)*100&lt;='Методика оценки'!$J$152,'Методика оценки'!$E$152,IF(('ИД Свод'!D33/'ИД Свод'!D34)*100&lt;='Методика оценки'!$J$153,'Методика оценки'!$E$153,'Методика оценки'!$E$152))))*$D$33)</f>
        <v>4</v>
      </c>
      <c r="F33" s="118">
        <f>IF('ИД Свод'!E34=0,0,(IF(('ИД Свод'!E33/'ИД Свод'!E34)*100&gt;='Методика оценки'!$H$151,'Методика оценки'!$E$151,IF('Методика оценки'!$H$152&lt;=('ИД Свод'!E33/'ИД Свод'!E34)*100&lt;='Методика оценки'!$J$152,'Методика оценки'!$E$152,IF(('ИД Свод'!E33/'ИД Свод'!E34)*100&lt;='Методика оценки'!$J$153,'Методика оценки'!$E$153,'Методика оценки'!$E$152))))*$D$33)</f>
        <v>4</v>
      </c>
      <c r="G33" s="118">
        <f>IF('ИД Свод'!F34=0,0,(IF(('ИД Свод'!F33/'ИД Свод'!F34)*100&gt;='Методика оценки'!$H$151,'Методика оценки'!$E$151,IF('Методика оценки'!$H$152&lt;=('ИД Свод'!F33/'ИД Свод'!F34)*100&lt;='Методика оценки'!$J$152,'Методика оценки'!$E$152,IF(('ИД Свод'!F33/'ИД Свод'!F34)*100&lt;='Методика оценки'!$J$153,'Методика оценки'!$E$153,'Методика оценки'!$E$152))))*$D$33)</f>
        <v>4</v>
      </c>
      <c r="H33" s="118">
        <f>IF('ИД Свод'!G34=0,0,(IF(('ИД Свод'!G33/'ИД Свод'!G34)*100&gt;='Методика оценки'!$H$151,'Методика оценки'!$E$151,IF('Методика оценки'!$H$152&lt;=('ИД Свод'!G33/'ИД Свод'!G34)*100&lt;='Методика оценки'!$J$152,'Методика оценки'!$E$152,IF(('ИД Свод'!G33/'ИД Свод'!G34)*100&lt;='Методика оценки'!$J$153,'Методика оценки'!$E$153,'Методика оценки'!$E$152))))*$D$33)</f>
        <v>4</v>
      </c>
      <c r="I33" s="118">
        <f>IF('ИД Свод'!H34=0,0,(IF(('ИД Свод'!H33/'ИД Свод'!H34)*100&gt;='Методика оценки'!$H$151,'Методика оценки'!$E$151,IF('Методика оценки'!$H$152&lt;=('ИД Свод'!H33/'ИД Свод'!H34)*100&lt;='Методика оценки'!$J$152,'Методика оценки'!$E$152,IF(('ИД Свод'!H33/'ИД Свод'!H34)*100&lt;='Методика оценки'!$J$153,'Методика оценки'!$E$153,'Методика оценки'!$E$152))))*$D$33)</f>
        <v>4</v>
      </c>
      <c r="J33" s="118">
        <f>IF('ИД Свод'!I34=0,0,(IF(('ИД Свод'!I33/'ИД Свод'!I34)*100&gt;='Методика оценки'!$H$151,'Методика оценки'!$E$151,IF('Методика оценки'!$H$152&lt;=('ИД Свод'!I33/'ИД Свод'!I34)*100&lt;='Методика оценки'!$J$152,'Методика оценки'!$E$152,IF(('ИД Свод'!I33/'ИД Свод'!I34)*100&lt;='Методика оценки'!$J$153,'Методика оценки'!$E$153,'Методика оценки'!$E$152))))*$D$33)</f>
        <v>4</v>
      </c>
      <c r="K33" s="118">
        <f>IF('ИД Свод'!J34=0,0,(IF(('ИД Свод'!J33/'ИД Свод'!J34)*100&gt;='Методика оценки'!$H$151,'Методика оценки'!$E$151,IF('Методика оценки'!$H$152&lt;=('ИД Свод'!J33/'ИД Свод'!J34)*100&lt;='Методика оценки'!$J$152,'Методика оценки'!$E$152,IF(('ИД Свод'!J33/'ИД Свод'!J34)*100&lt;='Методика оценки'!$J$153,'Методика оценки'!$E$153,'Методика оценки'!$E$152))))*$D$33)</f>
        <v>4</v>
      </c>
      <c r="L33" s="118">
        <f>IF('ИД Свод'!K34=0,0,(IF(('ИД Свод'!K33/'ИД Свод'!K34)*100&gt;='Методика оценки'!$H$151,'Методика оценки'!$E$151,IF('Методика оценки'!$H$152&lt;=('ИД Свод'!K33/'ИД Свод'!K34)*100&lt;='Методика оценки'!$J$152,'Методика оценки'!$E$152,IF(('ИД Свод'!K33/'ИД Свод'!K34)*100&lt;='Методика оценки'!$J$153,'Методика оценки'!$E$153,'Методика оценки'!$E$152))))*$D$33)</f>
        <v>4</v>
      </c>
    </row>
    <row r="34" spans="1:12" ht="30" hidden="1" outlineLevel="1">
      <c r="A34" s="65"/>
      <c r="B34" s="86" t="str">
        <f>'Методика оценки'!A154</f>
        <v>К3.9.</v>
      </c>
      <c r="C34" s="86" t="str">
        <f>'Методика оценки'!C154</f>
        <v>Количество педагогических работников ДОО, уволившихся в отчётном году по собственному желанию (за исключением лиц пенсионного возраста)</v>
      </c>
      <c r="D34" s="123">
        <f>'Методика оценки'!D154</f>
        <v>0.06</v>
      </c>
      <c r="E34" s="118">
        <f>(IF('ИД Свод'!D35&lt;='Методика оценки'!$J$155,'Методика оценки'!$E$155,IF('Методика оценки'!$H$156&lt;='ИД Свод'!D35&lt;='Методика оценки'!$J$156,'Методика оценки'!$E$156,IF('ИД Свод'!D35&gt;='Методика оценки'!$H$157,'Методика оценки'!$E$157,'Методика оценки'!$E$156))))*$D$34</f>
        <v>6</v>
      </c>
      <c r="F34" s="118">
        <f>(IF('ИД Свод'!E35&lt;='Методика оценки'!$J$155,'Методика оценки'!$E$155,IF('Методика оценки'!$H$156&lt;='ИД Свод'!E35&lt;='Методика оценки'!$J$156,'Методика оценки'!$E$156,IF('ИД Свод'!E35&gt;='Методика оценки'!$H$157,'Методика оценки'!$E$157,'Методика оценки'!$E$156))))*$D$34</f>
        <v>3</v>
      </c>
      <c r="G34" s="118">
        <f>(IF('ИД Свод'!F35&lt;='Методика оценки'!$J$155,'Методика оценки'!$E$155,IF('Методика оценки'!$H$156&lt;='ИД Свод'!F35&lt;='Методика оценки'!$J$156,'Методика оценки'!$E$156,IF('ИД Свод'!F35&gt;='Методика оценки'!$H$157,'Методика оценки'!$E$157,'Методика оценки'!$E$156))))*$D$34</f>
        <v>6</v>
      </c>
      <c r="H34" s="118">
        <f>(IF('ИД Свод'!G35&lt;='Методика оценки'!$J$155,'Методика оценки'!$E$155,IF('Методика оценки'!$H$156&lt;='ИД Свод'!G35&lt;='Методика оценки'!$J$156,'Методика оценки'!$E$156,IF('ИД Свод'!G35&gt;='Методика оценки'!$H$157,'Методика оценки'!$E$157,'Методика оценки'!$E$156))))*$D$34</f>
        <v>6</v>
      </c>
      <c r="I34" s="118">
        <f>(IF('ИД Свод'!H35&lt;='Методика оценки'!$J$155,'Методика оценки'!$E$155,IF('Методика оценки'!$H$156&lt;='ИД Свод'!H35&lt;='Методика оценки'!$J$156,'Методика оценки'!$E$156,IF('ИД Свод'!H35&gt;='Методика оценки'!$H$157,'Методика оценки'!$E$157,'Методика оценки'!$E$156))))*$D$34</f>
        <v>6</v>
      </c>
      <c r="J34" s="118">
        <f>(IF('ИД Свод'!I35&lt;='Методика оценки'!$J$155,'Методика оценки'!$E$155,IF('Методика оценки'!$H$156&lt;='ИД Свод'!I35&lt;='Методика оценки'!$J$156,'Методика оценки'!$E$156,IF('ИД Свод'!I35&gt;='Методика оценки'!$H$157,'Методика оценки'!$E$157,'Методика оценки'!$E$156))))*$D$34</f>
        <v>6</v>
      </c>
      <c r="K34" s="118">
        <f>(IF('ИД Свод'!J35&lt;='Методика оценки'!$J$155,'Методика оценки'!$E$155,IF('Методика оценки'!$H$156&lt;='ИД Свод'!J35&lt;='Методика оценки'!$J$156,'Методика оценки'!$E$156,IF('ИД Свод'!J35&gt;='Методика оценки'!$H$157,'Методика оценки'!$E$157,'Методика оценки'!$E$156))))*$D$34</f>
        <v>0</v>
      </c>
      <c r="L34" s="118">
        <f>(IF('ИД Свод'!K35&lt;='Методика оценки'!$J$155,'Методика оценки'!$E$155,IF('Методика оценки'!$H$156&lt;='ИД Свод'!K35&lt;='Методика оценки'!$J$156,'Методика оценки'!$E$156,IF('ИД Свод'!K35&gt;='Методика оценки'!$H$157,'Методика оценки'!$E$157,'Методика оценки'!$E$156))))*$D$34</f>
        <v>6</v>
      </c>
    </row>
    <row r="35" spans="1:12" hidden="1" outlineLevel="1">
      <c r="A35" s="65"/>
      <c r="B35" s="86" t="str">
        <f>'Методика оценки'!A158</f>
        <v>К3.10.</v>
      </c>
      <c r="C35" s="86" t="str">
        <f>'Методика оценки'!C158</f>
        <v>Обеспеченность ДОО воспитателями:</v>
      </c>
      <c r="D35" s="123">
        <f>'Методика оценки'!D158</f>
        <v>0.1</v>
      </c>
      <c r="E35" s="180">
        <f>IF(('ИД Свод'!D38 +'ИД Свод'!D40+'ИД Свод'!D42)=0,0,(IF(('ИД Свод'!D36/('ИД Свод'!D38*0.183 +'ИД Свод'!D40*0.122+'ИД Свод'!D42*0.095))&lt;='Методика оценки'!$J$159,'Методика оценки'!$E$159,IF('Методика оценки'!$H$160&lt;=('ИД Свод'!D36/('ИД Свод'!D38*0.183 +'ИД Свод'!D40*0.122+'ИД Свод'!D42*0.095))&lt;='Методика оценки'!$J$160,'Методика оценки'!$E$160,IF(('ИД Свод'!D36/('ИД Свод'!D38*0.183 +'ИД Свод'!D40*0.122+'ИД Свод'!D42*0.095))&gt;='Методика оценки'!$H$161,'Методика оценки'!$E$161,'Методика оценки'!$E$160))))*$D$35)</f>
        <v>5</v>
      </c>
      <c r="F35" s="180">
        <f>IF(('ИД Свод'!E38 +'ИД Свод'!E40+'ИД Свод'!E42)=0,0,(IF(('ИД Свод'!E36/('ИД Свод'!E38*0.183 +'ИД Свод'!E40*0.122+'ИД Свод'!E42*0.095))&lt;='Методика оценки'!$J$159,'Методика оценки'!$E$159,IF('Методика оценки'!$H$160&lt;=('ИД Свод'!E36/('ИД Свод'!E38*0.183 +'ИД Свод'!E40*0.122+'ИД Свод'!E42*0.095))&lt;='Методика оценки'!$J$160,'Методика оценки'!$E$160,IF(('ИД Свод'!E36/('ИД Свод'!E38*0.183 +'ИД Свод'!E40*0.122+'ИД Свод'!E42*0.095))&gt;='Методика оценки'!$H$161,'Методика оценки'!$E$161,'Методика оценки'!$E$160))))*$D$35)</f>
        <v>5</v>
      </c>
      <c r="G35" s="180">
        <f>IF(('ИД Свод'!F38 +'ИД Свод'!F40+'ИД Свод'!F42)=0,0,(IF(('ИД Свод'!F36/('ИД Свод'!F38*0.183 +'ИД Свод'!F40*0.122+'ИД Свод'!F42*0.095))&lt;='Методика оценки'!$J$159,'Методика оценки'!$E$159,IF('Методика оценки'!$H$160&lt;=('ИД Свод'!F36/('ИД Свод'!F38*0.183 +'ИД Свод'!F40*0.122+'ИД Свод'!F42*0.095))&lt;='Методика оценки'!$J$160,'Методика оценки'!$E$160,IF(('ИД Свод'!F36/('ИД Свод'!F38*0.183 +'ИД Свод'!F40*0.122+'ИД Свод'!F42*0.095))&gt;='Методика оценки'!$H$161,'Методика оценки'!$E$161,'Методика оценки'!$E$160))))*$D$35)</f>
        <v>10</v>
      </c>
      <c r="H35" s="180">
        <f>IF(('ИД Свод'!G38 +'ИД Свод'!G40+'ИД Свод'!G42)=0,0,(IF(('ИД Свод'!G36/('ИД Свод'!G38*0.183 +'ИД Свод'!G40*0.122+'ИД Свод'!G42*0.095))&lt;='Методика оценки'!$J$159,'Методика оценки'!$E$159,IF('Методика оценки'!$H$160&lt;=('ИД Свод'!G36/('ИД Свод'!G38*0.183 +'ИД Свод'!G40*0.122+'ИД Свод'!G42*0.095))&lt;='Методика оценки'!$J$160,'Методика оценки'!$E$160,IF(('ИД Свод'!G36/('ИД Свод'!G38*0.183 +'ИД Свод'!G40*0.122+'ИД Свод'!G42*0.095))&gt;='Методика оценки'!$H$161,'Методика оценки'!$E$161,'Методика оценки'!$E$160))))*$D$35)</f>
        <v>5</v>
      </c>
      <c r="I35" s="180">
        <f>IF(('ИД Свод'!H38 +'ИД Свод'!H40+'ИД Свод'!H42)=0,0,(IF(('ИД Свод'!H36/('ИД Свод'!H38*0.183 +'ИД Свод'!H40*0.122+'ИД Свод'!H42*0.095))&lt;='Методика оценки'!$J$159,'Методика оценки'!$E$159,IF('Методика оценки'!$H$160&lt;=('ИД Свод'!H36/('ИД Свод'!H38*0.183 +'ИД Свод'!H40*0.122+'ИД Свод'!H42*0.095))&lt;='Методика оценки'!$J$160,'Методика оценки'!$E$160,IF(('ИД Свод'!H36/('ИД Свод'!H38*0.183 +'ИД Свод'!H40*0.122+'ИД Свод'!H42*0.095))&gt;='Методика оценки'!$H$161,'Методика оценки'!$E$161,'Методика оценки'!$E$160))))*$D$35)</f>
        <v>5</v>
      </c>
      <c r="J35" s="180">
        <f>IF(('ИД Свод'!I38 +'ИД Свод'!I40+'ИД Свод'!I42)=0,0,(IF(('ИД Свод'!I36/('ИД Свод'!I38*0.183 +'ИД Свод'!I40*0.122+'ИД Свод'!I42*0.095))&lt;='Методика оценки'!$J$159,'Методика оценки'!$E$159,IF('Методика оценки'!$H$160&lt;=('ИД Свод'!I36/('ИД Свод'!I38*0.183 +'ИД Свод'!I40*0.122+'ИД Свод'!I42*0.095))&lt;='Методика оценки'!$J$160,'Методика оценки'!$E$160,IF(('ИД Свод'!I36/('ИД Свод'!I38*0.183 +'ИД Свод'!I40*0.122+'ИД Свод'!I42*0.095))&gt;='Методика оценки'!$H$161,'Методика оценки'!$E$161,'Методика оценки'!$E$160))))*$D$35)</f>
        <v>5</v>
      </c>
      <c r="K35" s="180">
        <f>IF(('ИД Свод'!J38 +'ИД Свод'!J40+'ИД Свод'!J42)=0,0,(IF(('ИД Свод'!J36/('ИД Свод'!J38*0.183 +'ИД Свод'!J40*0.122+'ИД Свод'!J42*0.095))&lt;='Методика оценки'!$J$159,'Методика оценки'!$E$159,IF('Методика оценки'!$H$160&lt;=('ИД Свод'!J36/('ИД Свод'!J38*0.183 +'ИД Свод'!J40*0.122+'ИД Свод'!J42*0.095))&lt;='Методика оценки'!$J$160,'Методика оценки'!$E$160,IF(('ИД Свод'!J36/('ИД Свод'!J38*0.183 +'ИД Свод'!J40*0.122+'ИД Свод'!J42*0.095))&gt;='Методика оценки'!$H$161,'Методика оценки'!$E$161,'Методика оценки'!$E$160))))*$D$35)</f>
        <v>10</v>
      </c>
      <c r="L35" s="180">
        <f>IF(('ИД Свод'!K38 +'ИД Свод'!K40+'ИД Свод'!K42)=0,0,(IF(('ИД Свод'!K36/('ИД Свод'!K38*0.183 +'ИД Свод'!K40*0.122+'ИД Свод'!K42*0.095))&lt;='Методика оценки'!$J$159,'Методика оценки'!$E$159,IF('Методика оценки'!$H$160&lt;=('ИД Свод'!K36/('ИД Свод'!K38*0.183 +'ИД Свод'!K40*0.122+'ИД Свод'!K42*0.095))&lt;='Методика оценки'!$J$160,'Методика оценки'!$E$160,IF(('ИД Свод'!K36/('ИД Свод'!K38*0.183 +'ИД Свод'!K40*0.122+'ИД Свод'!K42*0.095))&gt;='Методика оценки'!$H$161,'Методика оценки'!$E$161,'Методика оценки'!$E$160))))*$D$35)</f>
        <v>5</v>
      </c>
    </row>
    <row r="36" spans="1:12" hidden="1" outlineLevel="1">
      <c r="A36" s="65"/>
      <c r="B36" s="86" t="str">
        <f>'Методика оценки'!A177</f>
        <v>К3.11.</v>
      </c>
      <c r="C36" s="86" t="str">
        <f>'Методика оценки'!C177</f>
        <v>Обеспеченность ДОО помощниками воспитателей:</v>
      </c>
      <c r="D36" s="123">
        <f>'Методика оценки'!D177</f>
        <v>0.08</v>
      </c>
      <c r="E36" s="180">
        <f>IF(('ИД Свод'!D38 +'ИД Свод'!D40+'ИД Свод'!D42)=0,0,(IF(('ИД Свод'!D43/('ИД Свод'!D38*0.165+'ИД Свод'!D40*0.11+'ИД Свод'!D42*0.0825))&lt;='Методика оценки'!$J$178,'Методика оценки'!$E$178,IF('Методика оценки'!$H$179&lt;=('ИД Свод'!D43/('ИД Свод'!D38*0.165+'ИД Свод'!D40*0.11+'ИД Свод'!D42*0.0825))&lt;='Методика оценки'!$J$179,'Методика оценки'!$E$179,IF(('ИД Свод'!D43/('ИД Свод'!D38*0.165+'ИД Свод'!D40*0.11+'ИД Свод'!D42*0.0825))&gt;='Методика оценки'!$H$180,'Методика оценки'!$E$180,'Методика оценки'!$E$179))))*$D$36)</f>
        <v>4</v>
      </c>
      <c r="F36" s="180">
        <f>IF(('ИД Свод'!E38 +'ИД Свод'!E40+'ИД Свод'!E42)=0,0,(IF(('ИД Свод'!E43/('ИД Свод'!E38*0.165+'ИД Свод'!E40*0.11+'ИД Свод'!E42*0.0825))&lt;='Методика оценки'!$J$178,'Методика оценки'!$E$178,IF('Методика оценки'!$H$179&lt;=('ИД Свод'!E43/('ИД Свод'!E38*0.165+'ИД Свод'!E40*0.11+'ИД Свод'!E42*0.0825))&lt;='Методика оценки'!$J$179,'Методика оценки'!$E$179,IF(('ИД Свод'!E43/('ИД Свод'!E38*0.165+'ИД Свод'!E40*0.11+'ИД Свод'!E42*0.0825))&gt;='Методика оценки'!$H$180,'Методика оценки'!$E$180,'Методика оценки'!$E$179))))*$D$36)</f>
        <v>0</v>
      </c>
      <c r="G36" s="180">
        <f>IF(('ИД Свод'!F38 +'ИД Свод'!F40+'ИД Свод'!F42)=0,0,(IF(('ИД Свод'!F43/('ИД Свод'!F38*0.165+'ИД Свод'!F40*0.11+'ИД Свод'!F42*0.0825))&lt;='Методика оценки'!$J$178,'Методика оценки'!$E$178,IF('Методика оценки'!$H$179&lt;=('ИД Свод'!F43/('ИД Свод'!F38*0.165+'ИД Свод'!F40*0.11+'ИД Свод'!F42*0.0825))&lt;='Методика оценки'!$J$179,'Методика оценки'!$E$179,IF(('ИД Свод'!F43/('ИД Свод'!F38*0.165+'ИД Свод'!F40*0.11+'ИД Свод'!F42*0.0825))&gt;='Методика оценки'!$H$180,'Методика оценки'!$E$180,'Методика оценки'!$E$179))))*$D$36)</f>
        <v>8</v>
      </c>
      <c r="H36" s="180">
        <f>IF(('ИД Свод'!G38 +'ИД Свод'!G40+'ИД Свод'!G42)=0,0,(IF(('ИД Свод'!G43/('ИД Свод'!G38*0.165+'ИД Свод'!G40*0.11+'ИД Свод'!G42*0.0825))&lt;='Методика оценки'!$J$178,'Методика оценки'!$E$178,IF('Методика оценки'!$H$179&lt;=('ИД Свод'!G43/('ИД Свод'!G38*0.165+'ИД Свод'!G40*0.11+'ИД Свод'!G42*0.0825))&lt;='Методика оценки'!$J$179,'Методика оценки'!$E$179,IF(('ИД Свод'!G43/('ИД Свод'!G38*0.165+'ИД Свод'!G40*0.11+'ИД Свод'!G42*0.0825))&gt;='Методика оценки'!$H$180,'Методика оценки'!$E$180,'Методика оценки'!$E$179))))*$D$36)</f>
        <v>4</v>
      </c>
      <c r="I36" s="180">
        <f>IF(('ИД Свод'!H38 +'ИД Свод'!H40+'ИД Свод'!H42)=0,0,(IF(('ИД Свод'!H43/('ИД Свод'!H38*0.165+'ИД Свод'!H40*0.11+'ИД Свод'!H42*0.0825))&lt;='Методика оценки'!$J$178,'Методика оценки'!$E$178,IF('Методика оценки'!$H$179&lt;=('ИД Свод'!H43/('ИД Свод'!H38*0.165+'ИД Свод'!H40*0.11+'ИД Свод'!H42*0.0825))&lt;='Методика оценки'!$J$179,'Методика оценки'!$E$179,IF(('ИД Свод'!H43/('ИД Свод'!H38*0.165+'ИД Свод'!H40*0.11+'ИД Свод'!H42*0.0825))&gt;='Методика оценки'!$H$180,'Методика оценки'!$E$180,'Методика оценки'!$E$179))))*$D$36)</f>
        <v>8</v>
      </c>
      <c r="J36" s="180">
        <f>IF(('ИД Свод'!I38 +'ИД Свод'!I40+'ИД Свод'!I42)=0,0,(IF(('ИД Свод'!I43/('ИД Свод'!I38*0.165+'ИД Свод'!I40*0.11+'ИД Свод'!I42*0.0825))&lt;='Методика оценки'!$J$178,'Методика оценки'!$E$178,IF('Методика оценки'!$H$179&lt;=('ИД Свод'!I43/('ИД Свод'!I38*0.165+'ИД Свод'!I40*0.11+'ИД Свод'!I42*0.0825))&lt;='Методика оценки'!$J$179,'Методика оценки'!$E$179,IF(('ИД Свод'!I43/('ИД Свод'!I38*0.165+'ИД Свод'!I40*0.11+'ИД Свод'!I42*0.0825))&gt;='Методика оценки'!$H$180,'Методика оценки'!$E$180,'Методика оценки'!$E$179))))*$D$36)</f>
        <v>4</v>
      </c>
      <c r="K36" s="180">
        <f>IF(('ИД Свод'!J38 +'ИД Свод'!J40+'ИД Свод'!J42)=0,0,(IF(('ИД Свод'!J43/('ИД Свод'!J38*0.165+'ИД Свод'!J40*0.11+'ИД Свод'!J42*0.0825))&lt;='Методика оценки'!$J$178,'Методика оценки'!$E$178,IF('Методика оценки'!$H$179&lt;=('ИД Свод'!J43/('ИД Свод'!J38*0.165+'ИД Свод'!J40*0.11+'ИД Свод'!J42*0.0825))&lt;='Методика оценки'!$J$179,'Методика оценки'!$E$179,IF(('ИД Свод'!J43/('ИД Свод'!J38*0.165+'ИД Свод'!J40*0.11+'ИД Свод'!J42*0.0825))&gt;='Методика оценки'!$H$180,'Методика оценки'!$E$180,'Методика оценки'!$E$179))))*$D$36)</f>
        <v>8</v>
      </c>
      <c r="L36" s="180">
        <f>IF(('ИД Свод'!K38 +'ИД Свод'!K40+'ИД Свод'!K42)=0,0,(IF(('ИД Свод'!K43/('ИД Свод'!K38*0.165+'ИД Свод'!K40*0.11+'ИД Свод'!K42*0.0825))&lt;='Методика оценки'!$J$178,'Методика оценки'!$E$178,IF('Методика оценки'!$H$179&lt;=('ИД Свод'!K43/('ИД Свод'!K38*0.165+'ИД Свод'!K40*0.11+'ИД Свод'!K42*0.0825))&lt;='Методика оценки'!$J$179,'Методика оценки'!$E$179,IF(('ИД Свод'!K43/('ИД Свод'!K38*0.165+'ИД Свод'!K40*0.11+'ИД Свод'!K42*0.0825))&gt;='Методика оценки'!$H$180,'Методика оценки'!$E$180,'Методика оценки'!$E$179))))*$D$36)</f>
        <v>0</v>
      </c>
    </row>
    <row r="37" spans="1:12" hidden="1" outlineLevel="1">
      <c r="A37" s="65"/>
      <c r="B37" s="86" t="str">
        <f>'Методика оценки'!A196</f>
        <v>К3.12.</v>
      </c>
      <c r="C37" s="86" t="str">
        <f>'Методика оценки'!C196</f>
        <v>Обеспеченность ДОО педагогами-психологами</v>
      </c>
      <c r="D37" s="123">
        <f>'Методика оценки'!D196</f>
        <v>0.06</v>
      </c>
      <c r="E37" s="180">
        <f>IF(('ИД Свод'!D38 +'ИД Свод'!D40+'ИД Свод'!D42)=0,0,(IF(('ИД Свод'!D47/('ИД Свод'!D38*0.0083+'ИД Свод'!D40*0.11+'ИД Свод'!D42*0.0042))&lt;='Методика оценки'!$J$197,'Методика оценки'!$E$197,IF('Методика оценки'!$H$198&lt;=('ИД Свод'!D47/('ИД Свод'!D38*0.0083+'ИД Свод'!D40*0.11+'ИД Свод'!D42*0.0042))&lt;='Методика оценки'!$J$198,'Методика оценки'!$E$198,IF(('ИД Свод'!D47/('ИД Свод'!D38*0.0083+'ИД Свод'!D40*0.11+'ИД Свод'!D42*0.0042))&gt;='Методика оценки'!$H$199,'Методика оценки'!$E$199,'Методика оценки'!$E$198))))*$D$37)</f>
        <v>6</v>
      </c>
      <c r="F37" s="180">
        <f>IF(('ИД Свод'!E38 +'ИД Свод'!E40+'ИД Свод'!E42)=0,0,(IF(('ИД Свод'!E47/('ИД Свод'!E38*0.0083+'ИД Свод'!E40*0.11+'ИД Свод'!E42*0.0042))&lt;='Методика оценки'!$J$197,'Методика оценки'!$E$197,IF('Методика оценки'!$H$198&lt;=('ИД Свод'!E47/('ИД Свод'!E38*0.0083+'ИД Свод'!E40*0.11+'ИД Свод'!E42*0.0042))&lt;='Методика оценки'!$J$198,'Методика оценки'!$E$198,IF(('ИД Свод'!E47/('ИД Свод'!E38*0.0083+'ИД Свод'!E40*0.11+'ИД Свод'!E42*0.0042))&gt;='Методика оценки'!$H$199,'Методика оценки'!$E$199,'Методика оценки'!$E$198))))*$D$37)</f>
        <v>6</v>
      </c>
      <c r="G37" s="180">
        <f>IF(('ИД Свод'!F38 +'ИД Свод'!F40+'ИД Свод'!F42)=0,0,(IF(('ИД Свод'!F47/('ИД Свод'!F38*0.0083+'ИД Свод'!F40*0.11+'ИД Свод'!F42*0.0042))&lt;='Методика оценки'!$J$197,'Методика оценки'!$E$197,IF('Методика оценки'!$H$198&lt;=('ИД Свод'!F47/('ИД Свод'!F38*0.0083+'ИД Свод'!F40*0.11+'ИД Свод'!F42*0.0042))&lt;='Методика оценки'!$J$198,'Методика оценки'!$E$198,IF(('ИД Свод'!F47/('ИД Свод'!F38*0.0083+'ИД Свод'!F40*0.11+'ИД Свод'!F42*0.0042))&gt;='Методика оценки'!$H$199,'Методика оценки'!$E$199,'Методика оценки'!$E$198))))*$D$37)</f>
        <v>6</v>
      </c>
      <c r="H37" s="180">
        <f>IF(('ИД Свод'!G38 +'ИД Свод'!G40+'ИД Свод'!G42)=0,0,(IF(('ИД Свод'!G47/('ИД Свод'!G38*0.0083+'ИД Свод'!G40*0.11+'ИД Свод'!G42*0.0042))&lt;='Методика оценки'!$J$197,'Методика оценки'!$E$197,IF('Методика оценки'!$H$198&lt;=('ИД Свод'!G47/('ИД Свод'!G38*0.0083+'ИД Свод'!G40*0.11+'ИД Свод'!G42*0.0042))&lt;='Методика оценки'!$J$198,'Методика оценки'!$E$198,IF(('ИД Свод'!G47/('ИД Свод'!G38*0.0083+'ИД Свод'!G40*0.11+'ИД Свод'!G42*0.0042))&gt;='Методика оценки'!$H$199,'Методика оценки'!$E$199,'Методика оценки'!$E$198))))*$D$37)</f>
        <v>3</v>
      </c>
      <c r="I37" s="180">
        <f>IF(('ИД Свод'!H38 +'ИД Свод'!H40+'ИД Свод'!H42)=0,0,(IF(('ИД Свод'!H47/('ИД Свод'!H38*0.0083+'ИД Свод'!H40*0.11+'ИД Свод'!H42*0.0042))&lt;='Методика оценки'!$J$197,'Методика оценки'!$E$197,IF('Методика оценки'!$H$198&lt;=('ИД Свод'!H47/('ИД Свод'!H38*0.0083+'ИД Свод'!H40*0.11+'ИД Свод'!H42*0.0042))&lt;='Методика оценки'!$J$198,'Методика оценки'!$E$198,IF(('ИД Свод'!H47/('ИД Свод'!H38*0.0083+'ИД Свод'!H40*0.11+'ИД Свод'!H42*0.0042))&gt;='Методика оценки'!$H$199,'Методика оценки'!$E$199,'Методика оценки'!$E$198))))*$D$37)</f>
        <v>0</v>
      </c>
      <c r="J37" s="180">
        <f>IF(('ИД Свод'!I38 +'ИД Свод'!I40+'ИД Свод'!I42)=0,0,(IF(('ИД Свод'!I47/('ИД Свод'!I38*0.0083+'ИД Свод'!I40*0.11+'ИД Свод'!I42*0.0042))&lt;='Методика оценки'!$J$197,'Методика оценки'!$E$197,IF('Методика оценки'!$H$198&lt;=('ИД Свод'!I47/('ИД Свод'!I38*0.0083+'ИД Свод'!I40*0.11+'ИД Свод'!I42*0.0042))&lt;='Методика оценки'!$J$198,'Методика оценки'!$E$198,IF(('ИД Свод'!I47/('ИД Свод'!I38*0.0083+'ИД Свод'!I40*0.11+'ИД Свод'!I42*0.0042))&gt;='Методика оценки'!$H$199,'Методика оценки'!$E$199,'Методика оценки'!$E$198))))*$D$37)</f>
        <v>3</v>
      </c>
      <c r="K37" s="180">
        <f>IF(('ИД Свод'!J38 +'ИД Свод'!J40+'ИД Свод'!J42)=0,0,(IF(('ИД Свод'!J47/('ИД Свод'!J38*0.0083+'ИД Свод'!J40*0.11+'ИД Свод'!J42*0.0042))&lt;='Методика оценки'!$J$197,'Методика оценки'!$E$197,IF('Методика оценки'!$H$198&lt;=('ИД Свод'!J47/('ИД Свод'!J38*0.0083+'ИД Свод'!J40*0.11+'ИД Свод'!J42*0.0042))&lt;='Методика оценки'!$J$198,'Методика оценки'!$E$198,IF(('ИД Свод'!J47/('ИД Свод'!J38*0.0083+'ИД Свод'!J40*0.11+'ИД Свод'!J42*0.0042))&gt;='Методика оценки'!$H$199,'Методика оценки'!$E$199,'Методика оценки'!$E$198))))*$D$37)</f>
        <v>6</v>
      </c>
      <c r="L37" s="180">
        <f>IF(('ИД Свод'!K38 +'ИД Свод'!K40+'ИД Свод'!K42)=0,0,(IF(('ИД Свод'!K47/('ИД Свод'!K38*0.0083+'ИД Свод'!K40*0.11+'ИД Свод'!K42*0.0042))&lt;='Методика оценки'!$J$197,'Методика оценки'!$E$197,IF('Методика оценки'!$H$198&lt;=('ИД Свод'!K47/('ИД Свод'!K38*0.0083+'ИД Свод'!K40*0.11+'ИД Свод'!K42*0.0042))&lt;='Методика оценки'!$J$198,'Методика оценки'!$E$198,IF(('ИД Свод'!K47/('ИД Свод'!K38*0.0083+'ИД Свод'!K40*0.11+'ИД Свод'!K42*0.0042))&gt;='Методика оценки'!$H$199,'Методика оценки'!$E$199,'Методика оценки'!$E$198))))*$D$37)</f>
        <v>0</v>
      </c>
    </row>
    <row r="38" spans="1:12" hidden="1" outlineLevel="1">
      <c r="A38" s="65"/>
      <c r="B38" s="86" t="str">
        <f>'Методика оценки'!A206</f>
        <v>К3.13.</v>
      </c>
      <c r="C38" s="86" t="str">
        <f>'Методика оценки'!C206</f>
        <v>Обеспеченность ДОО учителями-логопедами</v>
      </c>
      <c r="D38" s="123">
        <f>'Методика оценки'!D206</f>
        <v>0.06</v>
      </c>
      <c r="E38" s="179">
        <f>(IF('ИД Свод'!D48='Методика оценки'!$H$207,'Методика оценки'!$E$207,IF('ИД Свод'!D48='Методика оценки'!$H$208,'Методика оценки'!$E$208,'Методика оценки'!$E$207)))*$D$38</f>
        <v>6</v>
      </c>
      <c r="F38" s="179">
        <f>(IF('ИД Свод'!E48='Методика оценки'!$H$207,'Методика оценки'!$E$207,IF('ИД Свод'!E48='Методика оценки'!$H$208,'Методика оценки'!$E$208,'Методика оценки'!$E$207)))*$D$38</f>
        <v>0</v>
      </c>
      <c r="G38" s="179">
        <f>(IF('ИД Свод'!F48='Методика оценки'!$H$207,'Методика оценки'!$E$207,IF('ИД Свод'!F48='Методика оценки'!$H$208,'Методика оценки'!$E$208,'Методика оценки'!$E$207)))*$D$38</f>
        <v>0</v>
      </c>
      <c r="H38" s="179">
        <f>(IF('ИД Свод'!G48='Методика оценки'!$H$207,'Методика оценки'!$E$207,IF('ИД Свод'!G48='Методика оценки'!$H$208,'Методика оценки'!$E$208,'Методика оценки'!$E$207)))*$D$38</f>
        <v>6</v>
      </c>
      <c r="I38" s="179">
        <f>(IF('ИД Свод'!H48='Методика оценки'!$H$207,'Методика оценки'!$E$207,IF('ИД Свод'!H48='Методика оценки'!$H$208,'Методика оценки'!$E$208,'Методика оценки'!$E$207)))*$D$38</f>
        <v>6</v>
      </c>
      <c r="J38" s="179">
        <f>(IF('ИД Свод'!I48='Методика оценки'!$H$207,'Методика оценки'!$E$207,IF('ИД Свод'!I48='Методика оценки'!$H$208,'Методика оценки'!$E$208,'Методика оценки'!$E$207)))*$D$38</f>
        <v>0</v>
      </c>
      <c r="K38" s="179">
        <f>(IF('ИД Свод'!J48='Методика оценки'!$H$207,'Методика оценки'!$E$207,IF('ИД Свод'!J48='Методика оценки'!$H$208,'Методика оценки'!$E$208,'Методика оценки'!$E$207)))*$D$38</f>
        <v>0</v>
      </c>
      <c r="L38" s="179">
        <f>(IF('ИД Свод'!K48='Методика оценки'!$H$207,'Методика оценки'!$E$207,IF('ИД Свод'!K48='Методика оценки'!$H$208,'Методика оценки'!$E$208,'Методика оценки'!$E$207)))*$D$38</f>
        <v>0</v>
      </c>
    </row>
    <row r="39" spans="1:12" hidden="1" outlineLevel="1">
      <c r="A39" s="65"/>
      <c r="B39" s="86" t="str">
        <f>'Методика оценки'!A209</f>
        <v>К3.14.</v>
      </c>
      <c r="C39" s="86" t="str">
        <f>'Методика оценки'!C209</f>
        <v>Обеспеченность ДОО музыкальными руководителями</v>
      </c>
      <c r="D39" s="123">
        <f>'Методика оценки'!D209</f>
        <v>0.06</v>
      </c>
      <c r="E39" s="180">
        <f>IF(('ИД Свод'!D40+'ИД Свод'!D42)=0,0,(IF(('ИД Свод'!D49/('ИД Свод'!D40*0.017+'ИД Свод'!D42*0.0125))&lt;='Методика оценки'!$J$210,'Методика оценки'!$E$210,IF('Методика оценки'!$H$211&lt;=('ИД Свод'!D49/('ИД Свод'!D40*0.017+'ИД Свод'!D42*0.0125))&lt;='Методика оценки'!$J$211,'Методика оценки'!$E$211,IF(('ИД Свод'!D49/('ИД Свод'!D40*0.017+'ИД Свод'!D42*0.0125))&gt;='Методика оценки'!$H$212,'Методика оценки'!$E$212,'Методика оценки'!$E$211))))*$D$39)</f>
        <v>3</v>
      </c>
      <c r="F39" s="180">
        <f>IF(('ИД Свод'!E40+'ИД Свод'!E42)=0,0,(IF(('ИД Свод'!E49/('ИД Свод'!E40*0.017+'ИД Свод'!E42*0.0125))&lt;='Методика оценки'!$J$210,'Методика оценки'!$E$210,IF('Методика оценки'!$H$211&lt;=('ИД Свод'!E49/('ИД Свод'!E40*0.017+'ИД Свод'!E42*0.0125))&lt;='Методика оценки'!$J$211,'Методика оценки'!$E$211,IF(('ИД Свод'!E49/('ИД Свод'!E40*0.017+'ИД Свод'!E42*0.0125))&gt;='Методика оценки'!$H$212,'Методика оценки'!$E$212,'Методика оценки'!$E$211))))*$D$39)</f>
        <v>3</v>
      </c>
      <c r="G39" s="180">
        <f>IF(('ИД Свод'!F40+'ИД Свод'!F42)=0,0,(IF(('ИД Свод'!F49/('ИД Свод'!F40*0.017+'ИД Свод'!F42*0.0125))&lt;='Методика оценки'!$J$210,'Методика оценки'!$E$210,IF('Методика оценки'!$H$211&lt;=('ИД Свод'!F49/('ИД Свод'!F40*0.017+'ИД Свод'!F42*0.0125))&lt;='Методика оценки'!$J$211,'Методика оценки'!$E$211,IF(('ИД Свод'!F49/('ИД Свод'!F40*0.017+'ИД Свод'!F42*0.0125))&gt;='Методика оценки'!$H$212,'Методика оценки'!$E$212,'Методика оценки'!$E$211))))*$D$39)</f>
        <v>6</v>
      </c>
      <c r="H39" s="180">
        <f>IF(('ИД Свод'!G40+'ИД Свод'!G42)=0,0,(IF(('ИД Свод'!G49/('ИД Свод'!G40*0.017+'ИД Свод'!G42*0.0125))&lt;='Методика оценки'!$J$210,'Методика оценки'!$E$210,IF('Методика оценки'!$H$211&lt;=('ИД Свод'!G49/('ИД Свод'!G40*0.017+'ИД Свод'!G42*0.0125))&lt;='Методика оценки'!$J$211,'Методика оценки'!$E$211,IF(('ИД Свод'!G49/('ИД Свод'!G40*0.017+'ИД Свод'!G42*0.0125))&gt;='Методика оценки'!$H$212,'Методика оценки'!$E$212,'Методика оценки'!$E$211))))*$D$39)</f>
        <v>6</v>
      </c>
      <c r="I39" s="180">
        <f>IF(('ИД Свод'!H40+'ИД Свод'!H42)=0,0,(IF(('ИД Свод'!H49/('ИД Свод'!H40*0.017+'ИД Свод'!H42*0.0125))&lt;='Методика оценки'!$J$210,'Методика оценки'!$E$210,IF('Методика оценки'!$H$211&lt;=('ИД Свод'!H49/('ИД Свод'!H40*0.017+'ИД Свод'!H42*0.0125))&lt;='Методика оценки'!$J$211,'Методика оценки'!$E$211,IF(('ИД Свод'!H49/('ИД Свод'!H40*0.017+'ИД Свод'!H42*0.0125))&gt;='Методика оценки'!$H$212,'Методика оценки'!$E$212,'Методика оценки'!$E$211))))*$D$39)</f>
        <v>3</v>
      </c>
      <c r="J39" s="180">
        <f>IF(('ИД Свод'!I40+'ИД Свод'!I42)=0,0,(IF(('ИД Свод'!I49/('ИД Свод'!I40*0.017+'ИД Свод'!I42*0.0125))&lt;='Методика оценки'!$J$210,'Методика оценки'!$E$210,IF('Методика оценки'!$H$211&lt;=('ИД Свод'!I49/('ИД Свод'!I40*0.017+'ИД Свод'!I42*0.0125))&lt;='Методика оценки'!$J$211,'Методика оценки'!$E$211,IF(('ИД Свод'!I49/('ИД Свод'!I40*0.017+'ИД Свод'!I42*0.0125))&gt;='Методика оценки'!$H$212,'Методика оценки'!$E$212,'Методика оценки'!$E$211))))*$D$39)</f>
        <v>3</v>
      </c>
      <c r="K39" s="180">
        <f>IF(('ИД Свод'!J40+'ИД Свод'!J42)=0,0,(IF(('ИД Свод'!J49/('ИД Свод'!J40*0.017+'ИД Свод'!J42*0.0125))&lt;='Методика оценки'!$J$210,'Методика оценки'!$E$210,IF('Методика оценки'!$H$211&lt;=('ИД Свод'!J49/('ИД Свод'!J40*0.017+'ИД Свод'!J42*0.0125))&lt;='Методика оценки'!$J$211,'Методика оценки'!$E$211,IF(('ИД Свод'!J49/('ИД Свод'!J40*0.017+'ИД Свод'!J42*0.0125))&gt;='Методика оценки'!$H$212,'Методика оценки'!$E$212,'Методика оценки'!$E$211))))*$D$39)</f>
        <v>6</v>
      </c>
      <c r="L39" s="180">
        <f>IF(('ИД Свод'!K40+'ИД Свод'!K42)=0,0,(IF(('ИД Свод'!K49/('ИД Свод'!K40*0.017+'ИД Свод'!K42*0.0125))&lt;='Методика оценки'!$J$210,'Методика оценки'!$E$210,IF('Методика оценки'!$H$211&lt;=('ИД Свод'!K49/('ИД Свод'!K40*0.017+'ИД Свод'!K42*0.0125))&lt;='Методика оценки'!$J$211,'Методика оценки'!$E$211,IF(('ИД Свод'!K49/('ИД Свод'!K40*0.017+'ИД Свод'!K42*0.0125))&gt;='Методика оценки'!$H$212,'Методика оценки'!$E$212,'Методика оценки'!$E$211))))*$D$39)</f>
        <v>0</v>
      </c>
    </row>
    <row r="40" spans="1:12" hidden="1" outlineLevel="1">
      <c r="A40" s="65"/>
      <c r="B40" s="86" t="str">
        <f>'Методика оценки'!A213</f>
        <v>К3.15.</v>
      </c>
      <c r="C40" s="86" t="str">
        <f>'Методика оценки'!C213</f>
        <v>Обеспеченность ДОО инструкторами по физкультуре</v>
      </c>
      <c r="D40" s="123">
        <f>'Методика оценки'!D213</f>
        <v>0.06</v>
      </c>
      <c r="E40" s="180">
        <f>IF('ИД Свод'!D42=0,0,(IF('ИД Свод'!D50/('ИД Свод'!D42*0.00625)&lt;='Методика оценки'!$J$214,'Методика оценки'!$E$214,IF('Методика оценки'!$H$215&lt;='ИД Свод'!D50/('ИД Свод'!D42*0.00625)&lt;='Методика оценки'!$J$215,'Методика оценки'!$E$215,IF('ИД Свод'!D50/('ИД Свод'!D42*0.00625)&gt;='Методика оценки'!$H$216,'Методика оценки'!$E$216,'Методика оценки'!$E$215))))*$D$40)</f>
        <v>0</v>
      </c>
      <c r="F40" s="180">
        <f>IF('ИД Свод'!E42=0,0,(IF('ИД Свод'!E50/('ИД Свод'!E42*0.00625)&lt;='Методика оценки'!$J$214,'Методика оценки'!$E$214,IF('Методика оценки'!$H$215&lt;='ИД Свод'!E50/('ИД Свод'!E42*0.00625)&lt;='Методика оценки'!$J$215,'Методика оценки'!$E$215,IF('ИД Свод'!E50/('ИД Свод'!E42*0.00625)&gt;='Методика оценки'!$H$216,'Методика оценки'!$E$216,'Методика оценки'!$E$215))))*$D$40)</f>
        <v>0</v>
      </c>
      <c r="G40" s="180">
        <f>IF('ИД Свод'!F42=0,0,(IF('ИД Свод'!F50/('ИД Свод'!F42*0.00625)&lt;='Методика оценки'!$J$214,'Методика оценки'!$E$214,IF('Методика оценки'!$H$215&lt;='ИД Свод'!F50/('ИД Свод'!F42*0.00625)&lt;='Методика оценки'!$J$215,'Методика оценки'!$E$215,IF('ИД Свод'!F50/('ИД Свод'!F42*0.00625)&gt;='Методика оценки'!$H$216,'Методика оценки'!$E$216,'Методика оценки'!$E$215))))*$D$40)</f>
        <v>0</v>
      </c>
      <c r="H40" s="180">
        <f>IF('ИД Свод'!G42=0,0,(IF('ИД Свод'!G50/('ИД Свод'!G42*0.00625)&lt;='Методика оценки'!$J$214,'Методика оценки'!$E$214,IF('Методика оценки'!$H$215&lt;='ИД Свод'!G50/('ИД Свод'!G42*0.00625)&lt;='Методика оценки'!$J$215,'Методика оценки'!$E$215,IF('ИД Свод'!G50/('ИД Свод'!G42*0.00625)&gt;='Методика оценки'!$H$216,'Методика оценки'!$E$216,'Методика оценки'!$E$215))))*$D$40)</f>
        <v>0</v>
      </c>
      <c r="I40" s="180">
        <f>IF('ИД Свод'!H42=0,0,(IF('ИД Свод'!H50/('ИД Свод'!H42*0.00625)&lt;='Методика оценки'!$J$214,'Методика оценки'!$E$214,IF('Методика оценки'!$H$215&lt;='ИД Свод'!H50/('ИД Свод'!H42*0.00625)&lt;='Методика оценки'!$J$215,'Методика оценки'!$E$215,IF('ИД Свод'!H50/('ИД Свод'!H42*0.00625)&gt;='Методика оценки'!$H$216,'Методика оценки'!$E$216,'Методика оценки'!$E$215))))*$D$40)</f>
        <v>0</v>
      </c>
      <c r="J40" s="180">
        <f>IF('ИД Свод'!I42=0,0,(IF('ИД Свод'!I50/('ИД Свод'!I42*0.00625)&lt;='Методика оценки'!$J$214,'Методика оценки'!$E$214,IF('Методика оценки'!$H$215&lt;='ИД Свод'!I50/('ИД Свод'!I42*0.00625)&lt;='Методика оценки'!$J$215,'Методика оценки'!$E$215,IF('ИД Свод'!I50/('ИД Свод'!I42*0.00625)&gt;='Методика оценки'!$H$216,'Методика оценки'!$E$216,'Методика оценки'!$E$215))))*$D$40)</f>
        <v>0</v>
      </c>
      <c r="K40" s="180">
        <f>IF('ИД Свод'!J42=0,0,(IF('ИД Свод'!J50/('ИД Свод'!J42*0.00625)&lt;='Методика оценки'!$J$214,'Методика оценки'!$E$214,IF('Методика оценки'!$H$215&lt;='ИД Свод'!J50/('ИД Свод'!J42*0.00625)&lt;='Методика оценки'!$J$215,'Методика оценки'!$E$215,IF('ИД Свод'!J50/('ИД Свод'!J42*0.00625)&gt;='Методика оценки'!$H$216,'Методика оценки'!$E$216,'Методика оценки'!$E$215))))*$D$40)</f>
        <v>0</v>
      </c>
      <c r="L40" s="180">
        <f>IF('ИД Свод'!K42=0,0,(IF('ИД Свод'!K50/('ИД Свод'!K42*0.00625)&lt;='Методика оценки'!$J$214,'Методика оценки'!$E$214,IF('Методика оценки'!$H$215&lt;='ИД Свод'!K50/('ИД Свод'!K42*0.00625)&lt;='Методика оценки'!$J$215,'Методика оценки'!$E$215,IF('ИД Свод'!K50/('ИД Свод'!K42*0.00625)&gt;='Методика оценки'!$H$216,'Методика оценки'!$E$216,'Методика оценки'!$E$215))))*$D$40)</f>
        <v>6</v>
      </c>
    </row>
    <row r="41" spans="1:12" hidden="1" outlineLevel="1">
      <c r="A41" s="65"/>
      <c r="B41" s="86" t="str">
        <f>'Методика оценки'!A217</f>
        <v>К3.16.</v>
      </c>
      <c r="C41" s="86" t="str">
        <f>'Методика оценки'!C217</f>
        <v>Количество воспитанников в расчете на одного медицинского работника</v>
      </c>
      <c r="D41" s="123">
        <f>'Методика оценки'!D217</f>
        <v>0.04</v>
      </c>
      <c r="E41" s="181">
        <f>IF('ИД Свод'!D51=0,0,(IF((('ИД Свод'!D9/'ИД Свод'!D51))&lt;='Методика оценки'!$J$219,'Методика оценки'!$E$219,IF('Методика оценки'!$H$220&lt;=(('ИД Свод'!D9/'ИД Свод'!D51))&lt;='Методика оценки'!$J$220,'Методика оценки'!$E$220,IF((('ИД Свод'!D9/'ИД Свод'!D51))&gt;='Методика оценки'!$H$221,'Методика оценки'!$E$221,'Методика оценки'!$E$220))))*$D$41)</f>
        <v>0</v>
      </c>
      <c r="F41" s="181">
        <f>IF('ИД Свод'!E51=0,0,(IF((('ИД Свод'!E9/'ИД Свод'!E51))&lt;='Методика оценки'!$J$219,'Методика оценки'!$E$219,IF('Методика оценки'!$H$220&lt;=(('ИД Свод'!E9/'ИД Свод'!E51))&lt;='Методика оценки'!$J$220,'Методика оценки'!$E$220,IF((('ИД Свод'!E9/'ИД Свод'!E51))&gt;='Методика оценки'!$H$221,'Методика оценки'!$E$221,'Методика оценки'!$E$220))))*$D$41)</f>
        <v>0</v>
      </c>
      <c r="G41" s="181">
        <f>IF('ИД Свод'!F51=0,0,(IF((('ИД Свод'!F9/'ИД Свод'!F51))&lt;='Методика оценки'!$J$219,'Методика оценки'!$E$219,IF('Методика оценки'!$H$220&lt;=(('ИД Свод'!F9/'ИД Свод'!F51))&lt;='Методика оценки'!$J$220,'Методика оценки'!$E$220,IF((('ИД Свод'!F9/'ИД Свод'!F51))&gt;='Методика оценки'!$H$221,'Методика оценки'!$E$221,'Методика оценки'!$E$220))))*$D$41)</f>
        <v>0</v>
      </c>
      <c r="H41" s="181">
        <f>IF('ИД Свод'!G51=0,0,(IF((('ИД Свод'!G9/'ИД Свод'!G51))&lt;='Методика оценки'!$J$219,'Методика оценки'!$E$219,IF('Методика оценки'!$H$220&lt;=(('ИД Свод'!G9/'ИД Свод'!G51))&lt;='Методика оценки'!$J$220,'Методика оценки'!$E$220,IF((('ИД Свод'!G9/'ИД Свод'!G51))&gt;='Методика оценки'!$H$221,'Методика оценки'!$E$221,'Методика оценки'!$E$220))))*$D$41)</f>
        <v>0</v>
      </c>
      <c r="I41" s="181">
        <f>IF('ИД Свод'!H51=0,0,(IF((('ИД Свод'!H9/'ИД Свод'!H51))&lt;='Методика оценки'!$J$219,'Методика оценки'!$E$219,IF('Методика оценки'!$H$220&lt;=(('ИД Свод'!H9/'ИД Свод'!H51))&lt;='Методика оценки'!$J$220,'Методика оценки'!$E$220,IF((('ИД Свод'!H9/'ИД Свод'!H51))&gt;='Методика оценки'!$H$221,'Методика оценки'!$E$221,'Методика оценки'!$E$220))))*$D$41)</f>
        <v>0</v>
      </c>
      <c r="J41" s="181">
        <f>IF('ИД Свод'!I51=0,0,(IF((('ИД Свод'!I9/'ИД Свод'!I51))&lt;='Методика оценки'!$J$219,'Методика оценки'!$E$219,IF('Методика оценки'!$H$220&lt;=(('ИД Свод'!I9/'ИД Свод'!I51))&lt;='Методика оценки'!$J$220,'Методика оценки'!$E$220,IF((('ИД Свод'!I9/'ИД Свод'!I51))&gt;='Методика оценки'!$H$221,'Методика оценки'!$E$221,'Методика оценки'!$E$220))))*$D$41)</f>
        <v>0</v>
      </c>
      <c r="K41" s="181">
        <f>IF('ИД Свод'!J51=0,0,(IF((('ИД Свод'!J9/'ИД Свод'!J51))&lt;='Методика оценки'!$J$219,'Методика оценки'!$E$219,IF('Методика оценки'!$H$220&lt;=(('ИД Свод'!J9/'ИД Свод'!J51))&lt;='Методика оценки'!$J$220,'Методика оценки'!$E$220,IF((('ИД Свод'!J9/'ИД Свод'!J51))&gt;='Методика оценки'!$H$221,'Методика оценки'!$E$221,'Методика оценки'!$E$220))))*$D$41)</f>
        <v>0</v>
      </c>
      <c r="L41" s="181">
        <f>IF('ИД Свод'!K51=0,0,(IF((('ИД Свод'!K9/'ИД Свод'!K51))&lt;='Методика оценки'!$J$219,'Методика оценки'!$E$219,IF('Методика оценки'!$H$220&lt;=(('ИД Свод'!K9/'ИД Свод'!K51))&lt;='Методика оценки'!$J$220,'Методика оценки'!$E$220,IF((('ИД Свод'!K9/'ИД Свод'!K51))&gt;='Методика оценки'!$H$221,'Методика оценки'!$E$221,'Методика оценки'!$E$220))))*$D$41)</f>
        <v>0</v>
      </c>
    </row>
    <row r="42" spans="1:12" ht="45" collapsed="1">
      <c r="A42" s="64"/>
      <c r="B42" s="106" t="str">
        <f>'Методика оценки'!A222</f>
        <v>К4</v>
      </c>
      <c r="C42" s="106" t="str">
        <f>'Методика оценки'!B222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2" s="122">
        <v>1</v>
      </c>
      <c r="E42" s="178">
        <f t="shared" ref="E42:L42" si="4">SUM(E43:E70)*$D$42</f>
        <v>42</v>
      </c>
      <c r="F42" s="178">
        <f t="shared" si="4"/>
        <v>45</v>
      </c>
      <c r="G42" s="178">
        <f t="shared" si="4"/>
        <v>46</v>
      </c>
      <c r="H42" s="178">
        <f t="shared" si="4"/>
        <v>35.5</v>
      </c>
      <c r="I42" s="178">
        <f t="shared" si="4"/>
        <v>42</v>
      </c>
      <c r="J42" s="178">
        <f t="shared" si="4"/>
        <v>44.5</v>
      </c>
      <c r="K42" s="178">
        <f t="shared" si="4"/>
        <v>22</v>
      </c>
      <c r="L42" s="178">
        <f t="shared" si="4"/>
        <v>64.5</v>
      </c>
    </row>
    <row r="43" spans="1:12" ht="30" hidden="1" outlineLevel="1">
      <c r="A43" s="65"/>
      <c r="B43" s="86" t="str">
        <f>'Методика оценки'!A223</f>
        <v>К4.1.</v>
      </c>
      <c r="C43" s="86" t="str">
        <f>'Методика оценки'!C223</f>
        <v>Количество нештатных и аварийных ситуаций техногенного характера, возникших на территории ДОО (пожар, обрушение конструкций и т.п.)</v>
      </c>
      <c r="D43" s="123">
        <f>'Методика оценки'!D223</f>
        <v>0.03</v>
      </c>
      <c r="E43" s="118">
        <f>(IF('ИД Свод'!D52&gt;'Методика оценки'!$H$225,'Методика оценки'!$E$224,'Методика оценки'!$E$225))*$D$43</f>
        <v>3</v>
      </c>
      <c r="F43" s="118">
        <f>(IF('ИД Свод'!E52&gt;'Методика оценки'!$H$225,'Методика оценки'!$E$224,'Методика оценки'!$E$225))*$D$43</f>
        <v>3</v>
      </c>
      <c r="G43" s="118">
        <f>(IF('ИД Свод'!F52&gt;'Методика оценки'!$H$225,'Методика оценки'!$E$224,'Методика оценки'!$E$225))*$D$43</f>
        <v>3</v>
      </c>
      <c r="H43" s="118">
        <f>(IF('ИД Свод'!G52&gt;'Методика оценки'!$H$225,'Методика оценки'!$E$224,'Методика оценки'!$E$225))*$D$43</f>
        <v>3</v>
      </c>
      <c r="I43" s="118">
        <f>(IF('ИД Свод'!H52&gt;'Методика оценки'!$H$225,'Методика оценки'!$E$224,'Методика оценки'!$E$225))*$D$43</f>
        <v>3</v>
      </c>
      <c r="J43" s="118">
        <f>(IF('ИД Свод'!I52&gt;'Методика оценки'!$H$225,'Методика оценки'!$E$224,'Методика оценки'!$E$225))*$D$43</f>
        <v>3</v>
      </c>
      <c r="K43" s="118">
        <f>(IF('ИД Свод'!J52&gt;'Методика оценки'!$H$225,'Методика оценки'!$E$224,'Методика оценки'!$E$225))*$D$43</f>
        <v>3</v>
      </c>
      <c r="L43" s="118">
        <f>(IF('ИД Свод'!K52&gt;'Методика оценки'!$H$225,'Методика оценки'!$E$224,'Методика оценки'!$E$225))*$D$43</f>
        <v>3</v>
      </c>
    </row>
    <row r="44" spans="1:12" hidden="1" outlineLevel="1">
      <c r="A44" s="65"/>
      <c r="B44" s="86" t="str">
        <f>'Методика оценки'!A226</f>
        <v>К4.2.</v>
      </c>
      <c r="C44" s="86" t="str">
        <f>'Методика оценки'!C226</f>
        <v xml:space="preserve">Наличие системы водоснабжения </v>
      </c>
      <c r="D44" s="123">
        <f>'Методика оценки'!D226</f>
        <v>0.03</v>
      </c>
      <c r="E44" s="118">
        <f>(IF('ИД Свод'!D53='Методика оценки'!$H$227,'Методика оценки'!$E$227,IF('ИД Свод'!D53='Методика оценки'!$H$228,'Методика оценки'!$E$228,'Методика оценки'!$E$227)))*$D$44</f>
        <v>0</v>
      </c>
      <c r="F44" s="118">
        <f>(IF('ИД Свод'!E53='Методика оценки'!$H$227,'Методика оценки'!$E$227,IF('ИД Свод'!E53='Методика оценки'!$H$228,'Методика оценки'!$E$228,'Методика оценки'!$E$227)))*$D$44</f>
        <v>3</v>
      </c>
      <c r="G44" s="118">
        <f>(IF('ИД Свод'!F53='Методика оценки'!$H$227,'Методика оценки'!$E$227,IF('ИД Свод'!F53='Методика оценки'!$H$228,'Методика оценки'!$E$228,'Методика оценки'!$E$227)))*$D$44</f>
        <v>3</v>
      </c>
      <c r="H44" s="118">
        <f>(IF('ИД Свод'!G53='Методика оценки'!$H$227,'Методика оценки'!$E$227,IF('ИД Свод'!G53='Методика оценки'!$H$228,'Методика оценки'!$E$228,'Методика оценки'!$E$227)))*$D$44</f>
        <v>0</v>
      </c>
      <c r="I44" s="118">
        <f>(IF('ИД Свод'!H53='Методика оценки'!$H$227,'Методика оценки'!$E$227,IF('ИД Свод'!H53='Методика оценки'!$H$228,'Методика оценки'!$E$228,'Методика оценки'!$E$227)))*$D$44</f>
        <v>3</v>
      </c>
      <c r="J44" s="118">
        <f>(IF('ИД Свод'!I53='Методика оценки'!$H$227,'Методика оценки'!$E$227,IF('ИД Свод'!I53='Методика оценки'!$H$228,'Методика оценки'!$E$228,'Методика оценки'!$E$227)))*$D$44</f>
        <v>3</v>
      </c>
      <c r="K44" s="118">
        <f>(IF('ИД Свод'!J53='Методика оценки'!$H$227,'Методика оценки'!$E$227,IF('ИД Свод'!J53='Методика оценки'!$H$228,'Методика оценки'!$E$228,'Методика оценки'!$E$227)))*$D$44</f>
        <v>0</v>
      </c>
      <c r="L44" s="118">
        <f>(IF('ИД Свод'!K53='Методика оценки'!$H$227,'Методика оценки'!$E$227,IF('ИД Свод'!K53='Методика оценки'!$H$228,'Методика оценки'!$E$228,'Методика оценки'!$E$227)))*$D$44</f>
        <v>3</v>
      </c>
    </row>
    <row r="45" spans="1:12" hidden="1" outlineLevel="1">
      <c r="A45" s="65"/>
      <c r="B45" s="86" t="str">
        <f>'Методика оценки'!A229</f>
        <v>К4.3.</v>
      </c>
      <c r="C45" s="86" t="str">
        <f>'Методика оценки'!C229</f>
        <v>Наличие системы отопления</v>
      </c>
      <c r="D45" s="123">
        <f>'Методика оценки'!D229</f>
        <v>0.03</v>
      </c>
      <c r="E45" s="118">
        <f>(IF('ИД Свод'!D54='Методика оценки'!$H$230,'Методика оценки'!$E$230,IF('ИД Свод'!D54='Методика оценки'!$H$231,'Методика оценки'!$E$231,'Методика оценки'!$E$230)))*$D$45</f>
        <v>0</v>
      </c>
      <c r="F45" s="118">
        <f>(IF('ИД Свод'!E54='Методика оценки'!$H$230,'Методика оценки'!$E$230,IF('ИД Свод'!E54='Методика оценки'!$H$231,'Методика оценки'!$E$231,'Методика оценки'!$E$230)))*$D$45</f>
        <v>0</v>
      </c>
      <c r="G45" s="118">
        <f>(IF('ИД Свод'!F54='Методика оценки'!$H$230,'Методика оценки'!$E$230,IF('ИД Свод'!F54='Методика оценки'!$H$231,'Методика оценки'!$E$231,'Методика оценки'!$E$230)))*$D$45</f>
        <v>0</v>
      </c>
      <c r="H45" s="118">
        <f>(IF('ИД Свод'!G54='Методика оценки'!$H$230,'Методика оценки'!$E$230,IF('ИД Свод'!G54='Методика оценки'!$H$231,'Методика оценки'!$E$231,'Методика оценки'!$E$230)))*$D$45</f>
        <v>0</v>
      </c>
      <c r="I45" s="118">
        <f>(IF('ИД Свод'!H54='Методика оценки'!$H$230,'Методика оценки'!$E$230,IF('ИД Свод'!H54='Методика оценки'!$H$231,'Методика оценки'!$E$231,'Методика оценки'!$E$230)))*$D$45</f>
        <v>3</v>
      </c>
      <c r="J45" s="118">
        <f>(IF('ИД Свод'!I54='Методика оценки'!$H$230,'Методика оценки'!$E$230,IF('ИД Свод'!I54='Методика оценки'!$H$231,'Методика оценки'!$E$231,'Методика оценки'!$E$230)))*$D$45</f>
        <v>0</v>
      </c>
      <c r="K45" s="118">
        <f>(IF('ИД Свод'!J54='Методика оценки'!$H$230,'Методика оценки'!$E$230,IF('ИД Свод'!J54='Методика оценки'!$H$231,'Методика оценки'!$E$231,'Методика оценки'!$E$230)))*$D$45</f>
        <v>0</v>
      </c>
      <c r="L45" s="118">
        <f>(IF('ИД Свод'!K54='Методика оценки'!$H$230,'Методика оценки'!$E$230,IF('ИД Свод'!K54='Методика оценки'!$H$231,'Методика оценки'!$E$231,'Методика оценки'!$E$230)))*$D$45</f>
        <v>3</v>
      </c>
    </row>
    <row r="46" spans="1:12" hidden="1" outlineLevel="1">
      <c r="A46" s="65"/>
      <c r="B46" s="86" t="str">
        <f>'Методика оценки'!A232</f>
        <v>К4.4.</v>
      </c>
      <c r="C46" s="86" t="str">
        <f>'Методика оценки'!C232</f>
        <v>Наличие канализации</v>
      </c>
      <c r="D46" s="123">
        <f>'Методика оценки'!D232</f>
        <v>0.03</v>
      </c>
      <c r="E46" s="118">
        <f>(IF('ИД Свод'!D55='Методика оценки'!$H$233,'Методика оценки'!$E$233,IF('ИД Свод'!D55='Методика оценки'!$H$234,'Методика оценки'!$E$234,'Методика оценки'!$E$233)))*$D$46</f>
        <v>0</v>
      </c>
      <c r="F46" s="118">
        <f>(IF('ИД Свод'!E55='Методика оценки'!$H$233,'Методика оценки'!$E$233,IF('ИД Свод'!E55='Методика оценки'!$H$234,'Методика оценки'!$E$234,'Методика оценки'!$E$233)))*$D$46</f>
        <v>0</v>
      </c>
      <c r="G46" s="118">
        <f>(IF('ИД Свод'!F55='Методика оценки'!$H$233,'Методика оценки'!$E$233,IF('ИД Свод'!F55='Методика оценки'!$H$234,'Методика оценки'!$E$234,'Методика оценки'!$E$233)))*$D$46</f>
        <v>0</v>
      </c>
      <c r="H46" s="118">
        <f>(IF('ИД Свод'!G55='Методика оценки'!$H$233,'Методика оценки'!$E$233,IF('ИД Свод'!G55='Методика оценки'!$H$234,'Методика оценки'!$E$234,'Методика оценки'!$E$233)))*$D$46</f>
        <v>0</v>
      </c>
      <c r="I46" s="118">
        <f>(IF('ИД Свод'!H55='Методика оценки'!$H$233,'Методика оценки'!$E$233,IF('ИД Свод'!H55='Методика оценки'!$H$234,'Методика оценки'!$E$234,'Методика оценки'!$E$233)))*$D$46</f>
        <v>0</v>
      </c>
      <c r="J46" s="118">
        <f>(IF('ИД Свод'!I55='Методика оценки'!$H$233,'Методика оценки'!$E$233,IF('ИД Свод'!I55='Методика оценки'!$H$234,'Методика оценки'!$E$234,'Методика оценки'!$E$233)))*$D$46</f>
        <v>0</v>
      </c>
      <c r="K46" s="118">
        <f>(IF('ИД Свод'!J55='Методика оценки'!$H$233,'Методика оценки'!$E$233,IF('ИД Свод'!J55='Методика оценки'!$H$234,'Методика оценки'!$E$234,'Методика оценки'!$E$233)))*$D$46</f>
        <v>0</v>
      </c>
      <c r="L46" s="118">
        <f>(IF('ИД Свод'!K55='Методика оценки'!$H$233,'Методика оценки'!$E$233,IF('ИД Свод'!K55='Методика оценки'!$H$234,'Методика оценки'!$E$234,'Методика оценки'!$E$233)))*$D$46</f>
        <v>3</v>
      </c>
    </row>
    <row r="47" spans="1:12" hidden="1" outlineLevel="1">
      <c r="A47" s="65"/>
      <c r="B47" s="86" t="str">
        <f>'Методика оценки'!A235</f>
        <v>К4.5.</v>
      </c>
      <c r="C47" s="86" t="str">
        <f>'Методика оценки'!C235</f>
        <v>Тип здания, в котором располагается ДОО</v>
      </c>
      <c r="D47" s="123">
        <f>'Методика оценки'!D235</f>
        <v>0.06</v>
      </c>
      <c r="E47" s="118">
        <f>(IF('ИД Свод'!D56='Методика оценки'!$H$238,'Методика оценки'!$E$238,'Методика оценки'!$E$237))*$D$47</f>
        <v>0</v>
      </c>
      <c r="F47" s="118">
        <f>(IF('ИД Свод'!E56='Методика оценки'!$H$238,'Методика оценки'!$E$238,'Методика оценки'!$E$237))*$D$47</f>
        <v>0</v>
      </c>
      <c r="G47" s="118">
        <f>(IF('ИД Свод'!F56='Методика оценки'!$H$238,'Методика оценки'!$E$238,'Методика оценки'!$E$237))*$D$47</f>
        <v>0</v>
      </c>
      <c r="H47" s="118">
        <f>(IF('ИД Свод'!G56='Методика оценки'!$H$238,'Методика оценки'!$E$238,'Методика оценки'!$E$237))*$D$47</f>
        <v>0</v>
      </c>
      <c r="I47" s="118">
        <f>(IF('ИД Свод'!H56='Методика оценки'!$H$238,'Методика оценки'!$E$238,'Методика оценки'!$E$237))*$D$47</f>
        <v>0</v>
      </c>
      <c r="J47" s="118">
        <f>(IF('ИД Свод'!I56='Методика оценки'!$H$238,'Методика оценки'!$E$238,'Методика оценки'!$E$237))*$D$47</f>
        <v>0</v>
      </c>
      <c r="K47" s="118">
        <f>(IF('ИД Свод'!J56='Методика оценки'!$H$238,'Методика оценки'!$E$238,'Методика оценки'!$E$237))*$D$47</f>
        <v>0</v>
      </c>
      <c r="L47" s="118">
        <f>(IF('ИД Свод'!K56='Методика оценки'!$H$238,'Методика оценки'!$E$238,'Методика оценки'!$E$237))*$D$47</f>
        <v>6</v>
      </c>
    </row>
    <row r="48" spans="1:12" hidden="1" outlineLevel="1">
      <c r="A48" s="65"/>
      <c r="B48" s="86" t="str">
        <f>'Методика оценки'!A239</f>
        <v>К4.6.</v>
      </c>
      <c r="C48" s="86" t="str">
        <f>'Методика оценки'!C239</f>
        <v>Является ли здание ДОО аварийным</v>
      </c>
      <c r="D48" s="123">
        <f>'Методика оценки'!D239</f>
        <v>0.03</v>
      </c>
      <c r="E48" s="118">
        <f>(IF('ИД Свод'!D57='Методика оценки'!$H$240,'Методика оценки'!$E$240,IF('ИД Свод'!D57='Методика оценки'!$H$241,'Методика оценки'!$E$241,'Методика оценки'!$E$240)))*$D$48</f>
        <v>3</v>
      </c>
      <c r="F48" s="118">
        <f>(IF('ИД Свод'!E57='Методика оценки'!$H$240,'Методика оценки'!$E$240,IF('ИД Свод'!E57='Методика оценки'!$H$241,'Методика оценки'!$E$241,'Методика оценки'!$E$240)))*$D$48</f>
        <v>3</v>
      </c>
      <c r="G48" s="118">
        <f>(IF('ИД Свод'!F57='Методика оценки'!$H$240,'Методика оценки'!$E$240,IF('ИД Свод'!F57='Методика оценки'!$H$241,'Методика оценки'!$E$241,'Методика оценки'!$E$240)))*$D$48</f>
        <v>3</v>
      </c>
      <c r="H48" s="118">
        <f>(IF('ИД Свод'!G57='Методика оценки'!$H$240,'Методика оценки'!$E$240,IF('ИД Свод'!G57='Методика оценки'!$H$241,'Методика оценки'!$E$241,'Методика оценки'!$E$240)))*$D$48</f>
        <v>3</v>
      </c>
      <c r="I48" s="118">
        <f>(IF('ИД Свод'!H57='Методика оценки'!$H$240,'Методика оценки'!$E$240,IF('ИД Свод'!H57='Методика оценки'!$H$241,'Методика оценки'!$E$241,'Методика оценки'!$E$240)))*$D$48</f>
        <v>3</v>
      </c>
      <c r="J48" s="118">
        <f>(IF('ИД Свод'!I57='Методика оценки'!$H$240,'Методика оценки'!$E$240,IF('ИД Свод'!I57='Методика оценки'!$H$241,'Методика оценки'!$E$241,'Методика оценки'!$E$240)))*$D$48</f>
        <v>3</v>
      </c>
      <c r="K48" s="118">
        <f>(IF('ИД Свод'!J57='Методика оценки'!$H$240,'Методика оценки'!$E$240,IF('ИД Свод'!J57='Методика оценки'!$H$241,'Методика оценки'!$E$241,'Методика оценки'!$E$240)))*$D$48</f>
        <v>3</v>
      </c>
      <c r="L48" s="118">
        <f>(IF('ИД Свод'!K57='Методика оценки'!$H$240,'Методика оценки'!$E$240,IF('ИД Свод'!K57='Методика оценки'!$H$241,'Методика оценки'!$E$241,'Методика оценки'!$E$240)))*$D$48</f>
        <v>3</v>
      </c>
    </row>
    <row r="49" spans="1:12" hidden="1" outlineLevel="1">
      <c r="A49" s="65"/>
      <c r="B49" s="86" t="str">
        <f>'Методика оценки'!A242</f>
        <v>К4.7.</v>
      </c>
      <c r="C49" s="86" t="str">
        <f>'Методика оценки'!C242</f>
        <v>Необходимость проведения в здании ДОО капитального ремонта</v>
      </c>
      <c r="D49" s="123">
        <f>'Методика оценки'!D242</f>
        <v>0.03</v>
      </c>
      <c r="E49" s="118">
        <f>(IF('ИД Свод'!D58='Методика оценки'!$H$243,'Методика оценки'!$E$243,IF('ИД Свод'!D58='Методика оценки'!$H$244,'Методика оценки'!$E$244,'Методика оценки'!$E$243)))*$D$49</f>
        <v>3</v>
      </c>
      <c r="F49" s="118">
        <f>(IF('ИД Свод'!E58='Методика оценки'!$H$243,'Методика оценки'!$E$243,IF('ИД Свод'!E58='Методика оценки'!$H$244,'Методика оценки'!$E$244,'Методика оценки'!$E$243)))*$D$49</f>
        <v>3</v>
      </c>
      <c r="G49" s="118">
        <f>(IF('ИД Свод'!F58='Методика оценки'!$H$243,'Методика оценки'!$E$243,IF('ИД Свод'!F58='Методика оценки'!$H$244,'Методика оценки'!$E$244,'Методика оценки'!$E$243)))*$D$49</f>
        <v>3</v>
      </c>
      <c r="H49" s="118">
        <f>(IF('ИД Свод'!G58='Методика оценки'!$H$243,'Методика оценки'!$E$243,IF('ИД Свод'!G58='Методика оценки'!$H$244,'Методика оценки'!$E$244,'Методика оценки'!$E$243)))*$D$49</f>
        <v>3</v>
      </c>
      <c r="I49" s="118">
        <f>(IF('ИД Свод'!H58='Методика оценки'!$H$243,'Методика оценки'!$E$243,IF('ИД Свод'!H58='Методика оценки'!$H$244,'Методика оценки'!$E$244,'Методика оценки'!$E$243)))*$D$49</f>
        <v>0</v>
      </c>
      <c r="J49" s="118">
        <f>(IF('ИД Свод'!I58='Методика оценки'!$H$243,'Методика оценки'!$E$243,IF('ИД Свод'!I58='Методика оценки'!$H$244,'Методика оценки'!$E$244,'Методика оценки'!$E$243)))*$D$49</f>
        <v>0</v>
      </c>
      <c r="K49" s="118">
        <f>(IF('ИД Свод'!J58='Методика оценки'!$H$243,'Методика оценки'!$E$243,IF('ИД Свод'!J58='Методика оценки'!$H$244,'Методика оценки'!$E$244,'Методика оценки'!$E$243)))*$D$49</f>
        <v>3</v>
      </c>
      <c r="L49" s="118">
        <f>(IF('ИД Свод'!K58='Методика оценки'!$H$243,'Методика оценки'!$E$243,IF('ИД Свод'!K58='Методика оценки'!$H$244,'Методика оценки'!$E$244,'Методика оценки'!$E$243)))*$D$49</f>
        <v>3</v>
      </c>
    </row>
    <row r="50" spans="1:12" hidden="1" outlineLevel="1">
      <c r="A50" s="65"/>
      <c r="B50" s="86" t="str">
        <f>'Методика оценки'!A245</f>
        <v>К4.8.</v>
      </c>
      <c r="C50" s="86" t="str">
        <f>'Методика оценки'!C245</f>
        <v>Наличие тревожной кнопки или другой охранной сигнализации</v>
      </c>
      <c r="D50" s="123">
        <f>'Методика оценки'!D245</f>
        <v>0.03</v>
      </c>
      <c r="E50" s="118">
        <f>(IF('ИД Свод'!D59='Методика оценки'!$H$246,'Методика оценки'!$E$246,IF('ИД Свод'!D59='Методика оценки'!$H$247,'Методика оценки'!$E$247,'Методика оценки'!$E$246)))*$D$50</f>
        <v>3</v>
      </c>
      <c r="F50" s="118">
        <f>(IF('ИД Свод'!E59='Методика оценки'!$H$246,'Методика оценки'!$E$246,IF('ИД Свод'!E59='Методика оценки'!$H$247,'Методика оценки'!$E$247,'Методика оценки'!$E$246)))*$D$50</f>
        <v>3</v>
      </c>
      <c r="G50" s="118">
        <f>(IF('ИД Свод'!F59='Методика оценки'!$H$246,'Методика оценки'!$E$246,IF('ИД Свод'!F59='Методика оценки'!$H$247,'Методика оценки'!$E$247,'Методика оценки'!$E$246)))*$D$50</f>
        <v>3</v>
      </c>
      <c r="H50" s="118">
        <f>(IF('ИД Свод'!G59='Методика оценки'!$H$246,'Методика оценки'!$E$246,IF('ИД Свод'!G59='Методика оценки'!$H$247,'Методика оценки'!$E$247,'Методика оценки'!$E$246)))*$D$50</f>
        <v>3</v>
      </c>
      <c r="I50" s="118">
        <f>(IF('ИД Свод'!H59='Методика оценки'!$H$246,'Методика оценки'!$E$246,IF('ИД Свод'!H59='Методика оценки'!$H$247,'Методика оценки'!$E$247,'Методика оценки'!$E$246)))*$D$50</f>
        <v>3</v>
      </c>
      <c r="J50" s="118">
        <f>(IF('ИД Свод'!I59='Методика оценки'!$H$246,'Методика оценки'!$E$246,IF('ИД Свод'!I59='Методика оценки'!$H$247,'Методика оценки'!$E$247,'Методика оценки'!$E$246)))*$D$50</f>
        <v>3</v>
      </c>
      <c r="K50" s="118">
        <f>(IF('ИД Свод'!J59='Методика оценки'!$H$246,'Методика оценки'!$E$246,IF('ИД Свод'!J59='Методика оценки'!$H$247,'Методика оценки'!$E$247,'Методика оценки'!$E$246)))*$D$50</f>
        <v>0</v>
      </c>
      <c r="L50" s="118">
        <f>(IF('ИД Свод'!K59='Методика оценки'!$H$246,'Методика оценки'!$E$246,IF('ИД Свод'!K59='Методика оценки'!$H$247,'Методика оценки'!$E$247,'Методика оценки'!$E$246)))*$D$50</f>
        <v>3</v>
      </c>
    </row>
    <row r="51" spans="1:12" hidden="1" outlineLevel="1">
      <c r="A51" s="65"/>
      <c r="B51" s="86" t="str">
        <f>'Методика оценки'!A248</f>
        <v>К4.9.</v>
      </c>
      <c r="C51" s="86" t="str">
        <f>'Методика оценки'!C248</f>
        <v>Наличие работающей пожарной сигнализации</v>
      </c>
      <c r="D51" s="123">
        <f>'Методика оценки'!D245</f>
        <v>0.03</v>
      </c>
      <c r="E51" s="118">
        <f>(IF('ИД Свод'!D60='Методика оценки'!$H$249,'Методика оценки'!$E$249,IF('ИД Свод'!D60='Методика оценки'!$H$250,'Методика оценки'!$E$250,'Методика оценки'!$E$249)))*$D$51</f>
        <v>3</v>
      </c>
      <c r="F51" s="118">
        <f>(IF('ИД Свод'!E60='Методика оценки'!$H$249,'Методика оценки'!$E$249,IF('ИД Свод'!E60='Методика оценки'!$H$250,'Методика оценки'!$E$250,'Методика оценки'!$E$249)))*$D$51</f>
        <v>3</v>
      </c>
      <c r="G51" s="118">
        <f>(IF('ИД Свод'!F60='Методика оценки'!$H$249,'Методика оценки'!$E$249,IF('ИД Свод'!F60='Методика оценки'!$H$250,'Методика оценки'!$E$250,'Методика оценки'!$E$249)))*$D$51</f>
        <v>3</v>
      </c>
      <c r="H51" s="118">
        <f>(IF('ИД Свод'!G60='Методика оценки'!$H$249,'Методика оценки'!$E$249,IF('ИД Свод'!G60='Методика оценки'!$H$250,'Методика оценки'!$E$250,'Методика оценки'!$E$249)))*$D$51</f>
        <v>3</v>
      </c>
      <c r="I51" s="118">
        <f>(IF('ИД Свод'!H60='Методика оценки'!$H$249,'Методика оценки'!$E$249,IF('ИД Свод'!H60='Методика оценки'!$H$250,'Методика оценки'!$E$250,'Методика оценки'!$E$249)))*$D$51</f>
        <v>3</v>
      </c>
      <c r="J51" s="118">
        <f>(IF('ИД Свод'!I60='Методика оценки'!$H$249,'Методика оценки'!$E$249,IF('ИД Свод'!I60='Методика оценки'!$H$250,'Методика оценки'!$E$250,'Методика оценки'!$E$249)))*$D$51</f>
        <v>3</v>
      </c>
      <c r="K51" s="118">
        <f>(IF('ИД Свод'!J60='Методика оценки'!$H$249,'Методика оценки'!$E$249,IF('ИД Свод'!J60='Методика оценки'!$H$250,'Методика оценки'!$E$250,'Методика оценки'!$E$249)))*$D$51</f>
        <v>0</v>
      </c>
      <c r="L51" s="118">
        <f>(IF('ИД Свод'!K60='Методика оценки'!$H$249,'Методика оценки'!$E$249,IF('ИД Свод'!K60='Методика оценки'!$H$250,'Методика оценки'!$E$250,'Методика оценки'!$E$249)))*$D$51</f>
        <v>3</v>
      </c>
    </row>
    <row r="52" spans="1:12" hidden="1" outlineLevel="1">
      <c r="A52" s="65"/>
      <c r="B52" s="86" t="str">
        <f>'Методика оценки'!A251</f>
        <v>К4.10.</v>
      </c>
      <c r="C52" s="86" t="str">
        <f>'Методика оценки'!C251</f>
        <v>Наличие противопожарного оборудования</v>
      </c>
      <c r="D52" s="123">
        <f>'Методика оценки'!D251</f>
        <v>0.03</v>
      </c>
      <c r="E52" s="118">
        <f>(IF('ИД Свод'!D61='Методика оценки'!$H$252,'Методика оценки'!$E$252,IF('ИД Свод'!D61='Методика оценки'!$H$253,'Методика оценки'!$E$253,'Методика оценки'!$E$252)))*$D$52</f>
        <v>3</v>
      </c>
      <c r="F52" s="118">
        <f>(IF('ИД Свод'!E61='Методика оценки'!$H$252,'Методика оценки'!$E$252,IF('ИД Свод'!E61='Методика оценки'!$H$253,'Методика оценки'!$E$253,'Методика оценки'!$E$252)))*$D$52</f>
        <v>3</v>
      </c>
      <c r="G52" s="118">
        <f>(IF('ИД Свод'!F61='Методика оценки'!$H$252,'Методика оценки'!$E$252,IF('ИД Свод'!F61='Методика оценки'!$H$253,'Методика оценки'!$E$253,'Методика оценки'!$E$252)))*$D$52</f>
        <v>3</v>
      </c>
      <c r="H52" s="118">
        <f>(IF('ИД Свод'!G61='Методика оценки'!$H$252,'Методика оценки'!$E$252,IF('ИД Свод'!G61='Методика оценки'!$H$253,'Методика оценки'!$E$253,'Методика оценки'!$E$252)))*$D$52</f>
        <v>3</v>
      </c>
      <c r="I52" s="118">
        <f>(IF('ИД Свод'!H61='Методика оценки'!$H$252,'Методика оценки'!$E$252,IF('ИД Свод'!H61='Методика оценки'!$H$253,'Методика оценки'!$E$253,'Методика оценки'!$E$252)))*$D$52</f>
        <v>3</v>
      </c>
      <c r="J52" s="118">
        <f>(IF('ИД Свод'!I61='Методика оценки'!$H$252,'Методика оценки'!$E$252,IF('ИД Свод'!I61='Методика оценки'!$H$253,'Методика оценки'!$E$253,'Методика оценки'!$E$252)))*$D$52</f>
        <v>3</v>
      </c>
      <c r="K52" s="118">
        <f>(IF('ИД Свод'!J61='Методика оценки'!$H$252,'Методика оценки'!$E$252,IF('ИД Свод'!J61='Методика оценки'!$H$253,'Методика оценки'!$E$253,'Методика оценки'!$E$252)))*$D$52</f>
        <v>0</v>
      </c>
      <c r="L52" s="118">
        <f>(IF('ИД Свод'!K61='Методика оценки'!$H$252,'Методика оценки'!$E$252,IF('ИД Свод'!K61='Методика оценки'!$H$253,'Методика оценки'!$E$253,'Методика оценки'!$E$252)))*$D$52</f>
        <v>3</v>
      </c>
    </row>
    <row r="53" spans="1:12" hidden="1" outlineLevel="1">
      <c r="A53" s="65"/>
      <c r="B53" s="86" t="str">
        <f>'Методика оценки'!A254</f>
        <v>К4.11.</v>
      </c>
      <c r="C53" s="86" t="str">
        <f>'Методика оценки'!C254</f>
        <v>Наличие системы видеонаблюдения</v>
      </c>
      <c r="D53" s="123">
        <f>'Методика оценки'!D254</f>
        <v>0.03</v>
      </c>
      <c r="E53" s="118">
        <f>(IF('ИД Свод'!D62='Методика оценки'!$H$255,'Методика оценки'!$E$255,IF('ИД Свод'!D62='Методика оценки'!$H$256,'Методика оценки'!$E$256,'Методика оценки'!$E$255)))*$D$53</f>
        <v>3</v>
      </c>
      <c r="F53" s="118">
        <f>(IF('ИД Свод'!E62='Методика оценки'!$H$255,'Методика оценки'!$E$255,IF('ИД Свод'!E62='Методика оценки'!$H$256,'Методика оценки'!$E$256,'Методика оценки'!$E$255)))*$D$53</f>
        <v>3</v>
      </c>
      <c r="G53" s="118">
        <f>(IF('ИД Свод'!F62='Методика оценки'!$H$255,'Методика оценки'!$E$255,IF('ИД Свод'!F62='Методика оценки'!$H$256,'Методика оценки'!$E$256,'Методика оценки'!$E$255)))*$D$53</f>
        <v>3</v>
      </c>
      <c r="H53" s="118">
        <f>(IF('ИД Свод'!G62='Методика оценки'!$H$255,'Методика оценки'!$E$255,IF('ИД Свод'!G62='Методика оценки'!$H$256,'Методика оценки'!$E$256,'Методика оценки'!$E$255)))*$D$53</f>
        <v>3</v>
      </c>
      <c r="I53" s="118">
        <f>(IF('ИД Свод'!H62='Методика оценки'!$H$255,'Методика оценки'!$E$255,IF('ИД Свод'!H62='Методика оценки'!$H$256,'Методика оценки'!$E$256,'Методика оценки'!$E$255)))*$D$53</f>
        <v>3</v>
      </c>
      <c r="J53" s="118">
        <f>(IF('ИД Свод'!I62='Методика оценки'!$H$255,'Методика оценки'!$E$255,IF('ИД Свод'!I62='Методика оценки'!$H$256,'Методика оценки'!$E$256,'Методика оценки'!$E$255)))*$D$53</f>
        <v>3</v>
      </c>
      <c r="K53" s="118">
        <f>(IF('ИД Свод'!J62='Методика оценки'!$H$255,'Методика оценки'!$E$255,IF('ИД Свод'!J62='Методика оценки'!$H$256,'Методика оценки'!$E$256,'Методика оценки'!$E$255)))*$D$53</f>
        <v>0</v>
      </c>
      <c r="L53" s="118">
        <f>(IF('ИД Свод'!K62='Методика оценки'!$H$255,'Методика оценки'!$E$255,IF('ИД Свод'!K62='Методика оценки'!$H$256,'Методика оценки'!$E$256,'Методика оценки'!$E$255)))*$D$53</f>
        <v>3</v>
      </c>
    </row>
    <row r="54" spans="1:12" hidden="1" outlineLevel="1">
      <c r="A54" s="65"/>
      <c r="B54" s="86" t="str">
        <f>'Методика оценки'!A257</f>
        <v>К4.12.</v>
      </c>
      <c r="C54" s="86" t="str">
        <f>'Методика оценки'!C257</f>
        <v>Количество персональных компьютеров, доступных для использования детьми</v>
      </c>
      <c r="D54" s="123">
        <f>'Методика оценки'!D257</f>
        <v>0.02</v>
      </c>
      <c r="E54" s="179">
        <f>(IF('ИД Свод'!D63&lt;='Методика оценки'!$J$258,'Методика оценки'!$E$258,IF('Методика оценки'!$H$259&lt;='ИД Свод'!D63&lt;='Методика оценки'!$J$259,'Методика оценки'!$E$259,IF('ИД Свод'!D63&gt;='Методика оценки'!$H$260,'Методика оценки'!$E$260,'Методика оценки'!$E$259))))*$D$54</f>
        <v>0</v>
      </c>
      <c r="F54" s="179">
        <f>(IF('ИД Свод'!E63&lt;='Методика оценки'!$J$258,'Методика оценки'!$E$258,IF('Методика оценки'!$H$259&lt;='ИД Свод'!E63&lt;='Методика оценки'!$J$259,'Методика оценки'!$E$259,IF('ИД Свод'!E63&gt;='Методика оценки'!$H$260,'Методика оценки'!$E$260,'Методика оценки'!$E$259))))*$D$54</f>
        <v>0</v>
      </c>
      <c r="G54" s="179">
        <f>(IF('ИД Свод'!F63&lt;='Методика оценки'!$J$258,'Методика оценки'!$E$258,IF('Методика оценки'!$H$259&lt;='ИД Свод'!F63&lt;='Методика оценки'!$J$259,'Методика оценки'!$E$259,IF('ИД Свод'!F63&gt;='Методика оценки'!$H$260,'Методика оценки'!$E$260,'Методика оценки'!$E$259))))*$D$54</f>
        <v>1</v>
      </c>
      <c r="H54" s="179">
        <f>(IF('ИД Свод'!G63&lt;='Методика оценки'!$J$258,'Методика оценки'!$E$258,IF('Методика оценки'!$H$259&lt;='ИД Свод'!G63&lt;='Методика оценки'!$J$259,'Методика оценки'!$E$259,IF('ИД Свод'!G63&gt;='Методика оценки'!$H$260,'Методика оценки'!$E$260,'Методика оценки'!$E$259))))*$D$54</f>
        <v>1</v>
      </c>
      <c r="I54" s="179">
        <f>(IF('ИД Свод'!H63&lt;='Методика оценки'!$J$258,'Методика оценки'!$E$258,IF('Методика оценки'!$H$259&lt;='ИД Свод'!H63&lt;='Методика оценки'!$J$259,'Методика оценки'!$E$259,IF('ИД Свод'!H63&gt;='Методика оценки'!$H$260,'Методика оценки'!$E$260,'Методика оценки'!$E$259))))*$D$54</f>
        <v>0</v>
      </c>
      <c r="J54" s="179">
        <f>(IF('ИД Свод'!I63&lt;='Методика оценки'!$J$258,'Методика оценки'!$E$258,IF('Методика оценки'!$H$259&lt;='ИД Свод'!I63&lt;='Методика оценки'!$J$259,'Методика оценки'!$E$259,IF('ИД Свод'!I63&gt;='Методика оценки'!$H$260,'Методика оценки'!$E$260,'Методика оценки'!$E$259))))*$D$54</f>
        <v>1</v>
      </c>
      <c r="K54" s="179">
        <f>(IF('ИД Свод'!J63&lt;='Методика оценки'!$J$258,'Методика оценки'!$E$258,IF('Методика оценки'!$H$259&lt;='ИД Свод'!J63&lt;='Методика оценки'!$J$259,'Методика оценки'!$E$259,IF('ИД Свод'!J63&gt;='Методика оценки'!$H$260,'Методика оценки'!$E$260,'Методика оценки'!$E$259))))*$D$54</f>
        <v>1</v>
      </c>
      <c r="L54" s="179">
        <f>(IF('ИД Свод'!K63&lt;='Методика оценки'!$J$258,'Методика оценки'!$E$258,IF('Методика оценки'!$H$259&lt;='ИД Свод'!K63&lt;='Методика оценки'!$J$259,'Методика оценки'!$E$259,IF('ИД Свод'!K63&gt;='Методика оценки'!$H$260,'Методика оценки'!$E$260,'Методика оценки'!$E$259))))*$D$54</f>
        <v>0</v>
      </c>
    </row>
    <row r="55" spans="1:12" hidden="1" outlineLevel="1">
      <c r="A55" s="65"/>
      <c r="B55" s="86" t="str">
        <f>'Методика оценки'!A261</f>
        <v>К4.13.</v>
      </c>
      <c r="C55" s="86" t="str">
        <f>'Методика оценки'!C261</f>
        <v>Наличие периметрального ограждения территории ДОО, освещение территории</v>
      </c>
      <c r="D55" s="123">
        <f>'Методика оценки'!D261</f>
        <v>0.03</v>
      </c>
      <c r="E55" s="179">
        <f>(IF('ИД Свод'!D64='Методика оценки'!$H$262,'Методика оценки'!$E$262,IF('ИД Свод'!D64='Методика оценки'!$H$263,'Методика оценки'!$E$263,'Методика оценки'!$E$262)))*$D$55</f>
        <v>3</v>
      </c>
      <c r="F55" s="179">
        <f>(IF('ИД Свод'!E64='Методика оценки'!$H$262,'Методика оценки'!$E$262,IF('ИД Свод'!E64='Методика оценки'!$H$263,'Методика оценки'!$E$263,'Методика оценки'!$E$262)))*$D$55</f>
        <v>3</v>
      </c>
      <c r="G55" s="179">
        <f>(IF('ИД Свод'!F64='Методика оценки'!$H$262,'Методика оценки'!$E$262,IF('ИД Свод'!F64='Методика оценки'!$H$263,'Методика оценки'!$E$263,'Методика оценки'!$E$262)))*$D$55</f>
        <v>3</v>
      </c>
      <c r="H55" s="179">
        <f>(IF('ИД Свод'!G64='Методика оценки'!$H$262,'Методика оценки'!$E$262,IF('ИД Свод'!G64='Методика оценки'!$H$263,'Методика оценки'!$E$263,'Методика оценки'!$E$262)))*$D$55</f>
        <v>3</v>
      </c>
      <c r="I55" s="179">
        <f>(IF('ИД Свод'!H64='Методика оценки'!$H$262,'Методика оценки'!$E$262,IF('ИД Свод'!H64='Методика оценки'!$H$263,'Методика оценки'!$E$263,'Методика оценки'!$E$262)))*$D$55</f>
        <v>0</v>
      </c>
      <c r="J55" s="179">
        <f>(IF('ИД Свод'!I64='Методика оценки'!$H$262,'Методика оценки'!$E$262,IF('ИД Свод'!I64='Методика оценки'!$H$263,'Методика оценки'!$E$263,'Методика оценки'!$E$262)))*$D$55</f>
        <v>3</v>
      </c>
      <c r="K55" s="179">
        <f>(IF('ИД Свод'!J64='Методика оценки'!$H$262,'Методика оценки'!$E$262,IF('ИД Свод'!J64='Методика оценки'!$H$263,'Методика оценки'!$E$263,'Методика оценки'!$E$262)))*$D$55</f>
        <v>0</v>
      </c>
      <c r="L55" s="179">
        <f>(IF('ИД Свод'!K64='Методика оценки'!$H$262,'Методика оценки'!$E$262,IF('ИД Свод'!K64='Методика оценки'!$H$263,'Методика оценки'!$E$263,'Методика оценки'!$E$262)))*$D$55</f>
        <v>3</v>
      </c>
    </row>
    <row r="56" spans="1:12" hidden="1" outlineLevel="1">
      <c r="A56" s="65"/>
      <c r="B56" s="86" t="str">
        <f>'Методика оценки'!A264</f>
        <v>К4.14.</v>
      </c>
      <c r="C56" s="86" t="str">
        <f>'Методика оценки'!C264</f>
        <v>Наличие прогулочной площадки</v>
      </c>
      <c r="D56" s="123">
        <f>'Методика оценки'!D264</f>
        <v>0.03</v>
      </c>
      <c r="E56" s="179">
        <f>(IF('ИД Свод'!D65='Методика оценки'!$H$265,'Методика оценки'!$E$265,IF('ИД Свод'!D65='Методика оценки'!$H$266,'Методика оценки'!$E$266,'Методика оценки'!$E$265)))*$D$56</f>
        <v>3</v>
      </c>
      <c r="F56" s="179">
        <f>(IF('ИД Свод'!E65='Методика оценки'!$H$265,'Методика оценки'!$E$265,IF('ИД Свод'!E65='Методика оценки'!$H$266,'Методика оценки'!$E$266,'Методика оценки'!$E$265)))*$D$56</f>
        <v>3</v>
      </c>
      <c r="G56" s="179">
        <f>(IF('ИД Свод'!F65='Методика оценки'!$H$265,'Методика оценки'!$E$265,IF('ИД Свод'!F65='Методика оценки'!$H$266,'Методика оценки'!$E$266,'Методика оценки'!$E$265)))*$D$56</f>
        <v>3</v>
      </c>
      <c r="H56" s="179">
        <f>(IF('ИД Свод'!G65='Методика оценки'!$H$265,'Методика оценки'!$E$265,IF('ИД Свод'!G65='Методика оценки'!$H$266,'Методика оценки'!$E$266,'Методика оценки'!$E$265)))*$D$56</f>
        <v>3</v>
      </c>
      <c r="I56" s="179">
        <f>(IF('ИД Свод'!H65='Методика оценки'!$H$265,'Методика оценки'!$E$265,IF('ИД Свод'!H65='Методика оценки'!$H$266,'Методика оценки'!$E$266,'Методика оценки'!$E$265)))*$D$56</f>
        <v>3</v>
      </c>
      <c r="J56" s="179">
        <f>(IF('ИД Свод'!I65='Методика оценки'!$H$265,'Методика оценки'!$E$265,IF('ИД Свод'!I65='Методика оценки'!$H$266,'Методика оценки'!$E$266,'Методика оценки'!$E$265)))*$D$56</f>
        <v>3</v>
      </c>
      <c r="K56" s="179">
        <f>(IF('ИД Свод'!J65='Методика оценки'!$H$265,'Методика оценки'!$E$265,IF('ИД Свод'!J65='Методика оценки'!$H$266,'Методика оценки'!$E$266,'Методика оценки'!$E$265)))*$D$56</f>
        <v>0</v>
      </c>
      <c r="L56" s="179">
        <f>(IF('ИД Свод'!K65='Методика оценки'!$H$265,'Методика оценки'!$E$265,IF('ИД Свод'!K65='Методика оценки'!$H$266,'Методика оценки'!$E$266,'Методика оценки'!$E$265)))*$D$56</f>
        <v>3</v>
      </c>
    </row>
    <row r="57" spans="1:12" ht="27.75" hidden="1" customHeight="1" outlineLevel="1">
      <c r="A57" s="65"/>
      <c r="B57" s="86" t="str">
        <f>'Методика оценки'!A267</f>
        <v>К4.15.</v>
      </c>
      <c r="C57" s="86" t="str">
        <f>'Методика оценки'!C267</f>
        <v>Площадь групповой (игровой) комнаты в расчете на одного воспитанника</v>
      </c>
      <c r="D57" s="123">
        <f>'Методика оценки'!D267</f>
        <v>0.06</v>
      </c>
      <c r="E57" s="179">
        <f>IF('ИД Свод'!D9=0,0,(IF(('ИД Свод'!D66/'ИД Свод'!D9)&lt;'Методика оценки'!$H$269,'Методика оценки'!$E$269,IF(('ИД Свод'!D66/'ИД Свод'!D9)&gt;='Методика оценки'!$H$270,'Методика оценки'!$E$270,'Методика оценки'!$E$269)))*$D$57)</f>
        <v>0</v>
      </c>
      <c r="F57" s="179">
        <f>IF('ИД Свод'!E9=0,0,(IF(('ИД Свод'!E66/'ИД Свод'!E9)&lt;'Методика оценки'!$H$269,'Методика оценки'!$E$269,IF(('ИД Свод'!E66/'ИД Свод'!E9)&gt;='Методика оценки'!$H$270,'Методика оценки'!$E$270,'Методика оценки'!$E$269)))*$D$57)</f>
        <v>0</v>
      </c>
      <c r="G57" s="179">
        <f>IF('ИД Свод'!F9=0,0,(IF(('ИД Свод'!F66/'ИД Свод'!F9)&lt;'Методика оценки'!$H$269,'Методика оценки'!$E$269,IF(('ИД Свод'!F66/'ИД Свод'!F9)&gt;='Методика оценки'!$H$270,'Методика оценки'!$E$270,'Методика оценки'!$E$269)))*$D$57)</f>
        <v>0</v>
      </c>
      <c r="H57" s="179">
        <f>IF('ИД Свод'!G9=0,0,(IF(('ИД Свод'!G66/'ИД Свод'!G9)&lt;'Методика оценки'!$H$269,'Методика оценки'!$E$269,IF(('ИД Свод'!G66/'ИД Свод'!G9)&gt;='Методика оценки'!$H$270,'Методика оценки'!$E$270,'Методика оценки'!$E$269)))*$D$57)</f>
        <v>0</v>
      </c>
      <c r="I57" s="179">
        <f>IF('ИД Свод'!H9=0,0,(IF(('ИД Свод'!H66/'ИД Свод'!H9)&lt;'Методика оценки'!$H$269,'Методика оценки'!$E$269,IF(('ИД Свод'!H66/'ИД Свод'!H9)&gt;='Методика оценки'!$H$270,'Методика оценки'!$E$270,'Методика оценки'!$E$269)))*$D$57)</f>
        <v>0</v>
      </c>
      <c r="J57" s="179">
        <f>IF('ИД Свод'!I9=0,0,(IF(('ИД Свод'!I66/'ИД Свод'!I9)&lt;'Методика оценки'!$H$269,'Методика оценки'!$E$269,IF(('ИД Свод'!I66/'ИД Свод'!I9)&gt;='Методика оценки'!$H$270,'Методика оценки'!$E$270,'Методика оценки'!$E$269)))*$D$57)</f>
        <v>0</v>
      </c>
      <c r="K57" s="179">
        <f>IF('ИД Свод'!J9=0,0,(IF(('ИД Свод'!J66/'ИД Свод'!J9)&lt;'Методика оценки'!$H$269,'Методика оценки'!$E$269,IF(('ИД Свод'!J66/'ИД Свод'!J9)&gt;='Методика оценки'!$H$270,'Методика оценки'!$E$270,'Методика оценки'!$E$269)))*$D$57)</f>
        <v>0</v>
      </c>
      <c r="L57" s="179">
        <f>IF('ИД Свод'!K9=0,0,(IF(('ИД Свод'!K66/'ИД Свод'!K9)&lt;'Методика оценки'!$H$269,'Методика оценки'!$E$269,IF(('ИД Свод'!K66/'ИД Свод'!K9)&gt;='Методика оценки'!$H$270,'Методика оценки'!$E$270,'Методика оценки'!$E$269)))*$D$57)</f>
        <v>0</v>
      </c>
    </row>
    <row r="58" spans="1:12" ht="60" hidden="1" outlineLevel="1">
      <c r="A58" s="65"/>
      <c r="B58" s="86" t="str">
        <f>'Методика оценки'!A271</f>
        <v>К4.16.</v>
      </c>
      <c r="C58" s="86" t="str">
        <f>'Методика оценки'!C271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8" s="123">
        <f>'Методика оценки'!D271</f>
        <v>0.03</v>
      </c>
      <c r="E58" s="179">
        <f>IF('ИД Свод'!D9=0,0,IF(('ИД Свод'!D67/'ИД Свод'!D9)&gt;='Методика оценки'!$H$273,'Методика оценки'!$E$273,'Методика оценки'!$E$272)*$D$58)</f>
        <v>0</v>
      </c>
      <c r="F58" s="179">
        <f>IF('ИД Свод'!E9=0,0,IF(('ИД Свод'!E67/'ИД Свод'!E9)&gt;='Методика оценки'!$H$273,'Методика оценки'!$E$273,'Методика оценки'!$E$272)*$D$58)</f>
        <v>0</v>
      </c>
      <c r="G58" s="179">
        <f>IF('ИД Свод'!F9=0,0,IF(('ИД Свод'!F67/'ИД Свод'!F9)&gt;='Методика оценки'!$H$273,'Методика оценки'!$E$273,'Методика оценки'!$E$272)*$D$58)</f>
        <v>0</v>
      </c>
      <c r="H58" s="179">
        <f>IF('ИД Свод'!G9=0,0,IF(('ИД Свод'!G67/'ИД Свод'!G9)&gt;='Методика оценки'!$H$273,'Методика оценки'!$E$273,'Методика оценки'!$E$272)*$D$58)</f>
        <v>0</v>
      </c>
      <c r="I58" s="179">
        <f>IF('ИД Свод'!H9=0,0,IF(('ИД Свод'!H67/'ИД Свод'!H9)&gt;='Методика оценки'!$H$273,'Методика оценки'!$E$273,'Методика оценки'!$E$272)*$D$58)</f>
        <v>0</v>
      </c>
      <c r="J58" s="179">
        <f>IF('ИД Свод'!I9=0,0,IF(('ИД Свод'!I67/'ИД Свод'!I9)&gt;='Методика оценки'!$H$273,'Методика оценки'!$E$273,'Методика оценки'!$E$272)*$D$58)</f>
        <v>0</v>
      </c>
      <c r="K58" s="179">
        <f>IF('ИД Свод'!J9=0,0,IF(('ИД Свод'!J67/'ИД Свод'!J9)&gt;='Методика оценки'!$H$273,'Методика оценки'!$E$273,'Методика оценки'!$E$272)*$D$58)</f>
        <v>0</v>
      </c>
      <c r="L58" s="179">
        <f>IF('ИД Свод'!K9=0,0,IF(('ИД Свод'!K67/'ИД Свод'!K9)&gt;='Методика оценки'!$H$273,'Методика оценки'!$E$273,'Методика оценки'!$E$272)*$D$58)</f>
        <v>0</v>
      </c>
    </row>
    <row r="59" spans="1:12" hidden="1" outlineLevel="1">
      <c r="A59" s="65"/>
      <c r="B59" s="86" t="str">
        <f>'Методика оценки'!A274</f>
        <v>К4.17.</v>
      </c>
      <c r="C59" s="86" t="str">
        <f>'Методика оценки'!C274</f>
        <v>Наличие оборудованного физкультурного зала</v>
      </c>
      <c r="D59" s="123">
        <f>'Методика оценки'!D274</f>
        <v>0.04</v>
      </c>
      <c r="E59" s="179">
        <f>(IF('ИД Свод'!D68='Методика оценки'!$H$275,'Методика оценки'!$E$275,IF('ИД Свод'!D68='Методика оценки'!$H$276,'Методика оценки'!$E$276,'Методика оценки'!$E$275)))*$D$59</f>
        <v>0</v>
      </c>
      <c r="F59" s="179">
        <f>(IF('ИД Свод'!E68='Методика оценки'!$H$275,'Методика оценки'!$E$275,IF('ИД Свод'!E68='Методика оценки'!$H$276,'Методика оценки'!$E$276,'Методика оценки'!$E$275)))*$D$59</f>
        <v>0</v>
      </c>
      <c r="G59" s="179">
        <f>(IF('ИД Свод'!F68='Методика оценки'!$H$275,'Методика оценки'!$E$275,IF('ИД Свод'!F68='Методика оценки'!$H$276,'Методика оценки'!$E$276,'Методика оценки'!$E$275)))*$D$59</f>
        <v>0</v>
      </c>
      <c r="H59" s="179">
        <f>(IF('ИД Свод'!G68='Методика оценки'!$H$275,'Методика оценки'!$E$275,IF('ИД Свод'!G68='Методика оценки'!$H$276,'Методика оценки'!$E$276,'Методика оценки'!$E$275)))*$D$59</f>
        <v>0</v>
      </c>
      <c r="I59" s="179">
        <f>(IF('ИД Свод'!H68='Методика оценки'!$H$275,'Методика оценки'!$E$275,IF('ИД Свод'!H68='Методика оценки'!$H$276,'Методика оценки'!$E$276,'Методика оценки'!$E$275)))*$D$59</f>
        <v>0</v>
      </c>
      <c r="J59" s="179">
        <f>(IF('ИД Свод'!I68='Методика оценки'!$H$275,'Методика оценки'!$E$275,IF('ИД Свод'!I68='Методика оценки'!$H$276,'Методика оценки'!$E$276,'Методика оценки'!$E$275)))*$D$59</f>
        <v>0</v>
      </c>
      <c r="K59" s="179">
        <f>(IF('ИД Свод'!J68='Методика оценки'!$H$275,'Методика оценки'!$E$275,IF('ИД Свод'!J68='Методика оценки'!$H$276,'Методика оценки'!$E$276,'Методика оценки'!$E$275)))*$D$59</f>
        <v>0</v>
      </c>
      <c r="L59" s="179">
        <f>(IF('ИД Свод'!K68='Методика оценки'!$H$275,'Методика оценки'!$E$275,IF('ИД Свод'!K68='Методика оценки'!$H$276,'Методика оценки'!$E$276,'Методика оценки'!$E$275)))*$D$59</f>
        <v>0</v>
      </c>
    </row>
    <row r="60" spans="1:12" hidden="1" outlineLevel="1">
      <c r="A60" s="65"/>
      <c r="B60" s="86" t="str">
        <f>'Методика оценки'!A277</f>
        <v>К4.18.</v>
      </c>
      <c r="C60" s="86" t="str">
        <f>'Методика оценки'!C277</f>
        <v>Наличие оборудованного музыкального зала</v>
      </c>
      <c r="D60" s="123">
        <f>'Методика оценки'!D277</f>
        <v>0.04</v>
      </c>
      <c r="E60" s="179">
        <f>(IF('ИД Свод'!D69='Методика оценки'!$H$278,'Методика оценки'!$E$278,IF('ИД Свод'!D69='Методика оценки'!$H$279,'Методика оценки'!$E$279,'Методика оценки'!$E$278)))*$D$60</f>
        <v>0</v>
      </c>
      <c r="F60" s="179">
        <f>(IF('ИД Свод'!E69='Методика оценки'!$H$278,'Методика оценки'!$E$278,IF('ИД Свод'!E69='Методика оценки'!$H$279,'Методика оценки'!$E$279,'Методика оценки'!$E$278)))*$D$60</f>
        <v>0</v>
      </c>
      <c r="G60" s="179">
        <f>(IF('ИД Свод'!F69='Методика оценки'!$H$278,'Методика оценки'!$E$278,IF('ИД Свод'!F69='Методика оценки'!$H$279,'Методика оценки'!$E$279,'Методика оценки'!$E$278)))*$D$60</f>
        <v>0</v>
      </c>
      <c r="H60" s="179">
        <f>(IF('ИД Свод'!G69='Методика оценки'!$H$278,'Методика оценки'!$E$278,IF('ИД Свод'!G69='Методика оценки'!$H$279,'Методика оценки'!$E$279,'Методика оценки'!$E$278)))*$D$60</f>
        <v>0</v>
      </c>
      <c r="I60" s="179">
        <f>(IF('ИД Свод'!H69='Методика оценки'!$H$278,'Методика оценки'!$E$278,IF('ИД Свод'!H69='Методика оценки'!$H$279,'Методика оценки'!$E$279,'Методика оценки'!$E$278)))*$D$60</f>
        <v>0</v>
      </c>
      <c r="J60" s="179">
        <f>(IF('ИД Свод'!I69='Методика оценки'!$H$278,'Методика оценки'!$E$278,IF('ИД Свод'!I69='Методика оценки'!$H$279,'Методика оценки'!$E$279,'Методика оценки'!$E$278)))*$D$60</f>
        <v>0</v>
      </c>
      <c r="K60" s="179">
        <f>(IF('ИД Свод'!J69='Методика оценки'!$H$278,'Методика оценки'!$E$278,IF('ИД Свод'!J69='Методика оценки'!$H$279,'Методика оценки'!$E$279,'Методика оценки'!$E$278)))*$D$60</f>
        <v>0</v>
      </c>
      <c r="L60" s="179">
        <f>(IF('ИД Свод'!K69='Методика оценки'!$H$278,'Методика оценки'!$E$278,IF('ИД Свод'!K69='Методика оценки'!$H$279,'Методика оценки'!$E$279,'Методика оценки'!$E$278)))*$D$60</f>
        <v>0</v>
      </c>
    </row>
    <row r="61" spans="1:12" ht="19.5" hidden="1" customHeight="1" outlineLevel="1">
      <c r="A61" s="65"/>
      <c r="B61" s="86" t="str">
        <f>'Методика оценки'!A280</f>
        <v>К4.19.</v>
      </c>
      <c r="C61" s="86" t="str">
        <f>'Методика оценки'!C280</f>
        <v>Наличие оборудованного крытого бассейна</v>
      </c>
      <c r="D61" s="123">
        <f>'Методика оценки'!D280</f>
        <v>0.03</v>
      </c>
      <c r="E61" s="179">
        <f>(IF('ИД Свод'!D70='Методика оценки'!$H$281,'Методика оценки'!$E$281,IF('ИД Свод'!D70='Методика оценки'!$H$282,'Методика оценки'!$E$282,'Методика оценки'!$E$281)))*$D$61</f>
        <v>0</v>
      </c>
      <c r="F61" s="179">
        <f>(IF('ИД Свод'!E70='Методика оценки'!$H$281,'Методика оценки'!$E$281,IF('ИД Свод'!E70='Методика оценки'!$H$282,'Методика оценки'!$E$282,'Методика оценки'!$E$281)))*$D$61</f>
        <v>0</v>
      </c>
      <c r="G61" s="179">
        <f>(IF('ИД Свод'!F70='Методика оценки'!$H$281,'Методика оценки'!$E$281,IF('ИД Свод'!F70='Методика оценки'!$H$282,'Методика оценки'!$E$282,'Методика оценки'!$E$281)))*$D$61</f>
        <v>0</v>
      </c>
      <c r="H61" s="179">
        <f>(IF('ИД Свод'!G70='Методика оценки'!$H$281,'Методика оценки'!$E$281,IF('ИД Свод'!G70='Методика оценки'!$H$282,'Методика оценки'!$E$282,'Методика оценки'!$E$281)))*$D$61</f>
        <v>0</v>
      </c>
      <c r="I61" s="179">
        <f>(IF('ИД Свод'!H70='Методика оценки'!$H$281,'Методика оценки'!$E$281,IF('ИД Свод'!H70='Методика оценки'!$H$282,'Методика оценки'!$E$282,'Методика оценки'!$E$281)))*$D$61</f>
        <v>0</v>
      </c>
      <c r="J61" s="179">
        <f>(IF('ИД Свод'!I70='Методика оценки'!$H$281,'Методика оценки'!$E$281,IF('ИД Свод'!I70='Методика оценки'!$H$282,'Методика оценки'!$E$282,'Методика оценки'!$E$281)))*$D$61</f>
        <v>0</v>
      </c>
      <c r="K61" s="179">
        <f>(IF('ИД Свод'!J70='Методика оценки'!$H$281,'Методика оценки'!$E$281,IF('ИД Свод'!J70='Методика оценки'!$H$282,'Методика оценки'!$E$282,'Методика оценки'!$E$281)))*$D$61</f>
        <v>0</v>
      </c>
      <c r="L61" s="179">
        <f>(IF('ИД Свод'!K70='Методика оценки'!$H$281,'Методика оценки'!$E$281,IF('ИД Свод'!K70='Методика оценки'!$H$282,'Методика оценки'!$E$282,'Методика оценки'!$E$281)))*$D$61</f>
        <v>0</v>
      </c>
    </row>
    <row r="62" spans="1:12" hidden="1" outlineLevel="1">
      <c r="A62" s="65"/>
      <c r="B62" s="86" t="str">
        <f>'Методика оценки'!A283</f>
        <v>К4.20.</v>
      </c>
      <c r="C62" s="86" t="str">
        <f>'Методика оценки'!C283</f>
        <v>Доля детей, пользующихся услугами бассейна</v>
      </c>
      <c r="D62" s="123">
        <f>'Методика оценки'!D283</f>
        <v>0.03</v>
      </c>
      <c r="E62" s="181">
        <f>IF('ИД Свод'!D9=0,0,(IF((('ИД Свод'!D71/'ИД Свод'!D9)*100)&lt;='Методика оценки'!$J$285,'Методика оценки'!$E$285,IF('Методика оценки'!$H$286&lt;=(('ИД Свод'!D71/'ИД Свод'!D9)*100)&lt;='Методика оценки'!$J$286,'Методика оценки'!$E$286,IF((('ИД Свод'!D71/'ИД Свод'!D9)*100)&gt;='Методика оценки'!$H$287,'Методика оценки'!$E$287,'Методика оценки'!$E$286))))*$D$62)</f>
        <v>0</v>
      </c>
      <c r="F62" s="181">
        <f>IF('ИД Свод'!E9=0,0,(IF((('ИД Свод'!E71/'ИД Свод'!E9)*100)&lt;='Методика оценки'!$J$285,'Методика оценки'!$E$285,IF('Методика оценки'!$H$286&lt;=(('ИД Свод'!E71/'ИД Свод'!E9)*100)&lt;='Методика оценки'!$J$286,'Методика оценки'!$E$286,IF((('ИД Свод'!E71/'ИД Свод'!E9)*100)&gt;='Методика оценки'!$H$287,'Методика оценки'!$E$287,'Методика оценки'!$E$286))))*$D$62)</f>
        <v>0</v>
      </c>
      <c r="G62" s="181">
        <f>IF('ИД Свод'!F9=0,0,(IF((('ИД Свод'!F71/'ИД Свод'!F9)*100)&lt;='Методика оценки'!$J$285,'Методика оценки'!$E$285,IF('Методика оценки'!$H$286&lt;=(('ИД Свод'!F71/'ИД Свод'!F9)*100)&lt;='Методика оценки'!$J$286,'Методика оценки'!$E$286,IF((('ИД Свод'!F71/'ИД Свод'!F9)*100)&gt;='Методика оценки'!$H$287,'Методика оценки'!$E$287,'Методика оценки'!$E$286))))*$D$62)</f>
        <v>0</v>
      </c>
      <c r="H62" s="181">
        <f>IF('ИД Свод'!G9=0,0,(IF((('ИД Свод'!G71/'ИД Свод'!G9)*100)&lt;='Методика оценки'!$J$285,'Методика оценки'!$E$285,IF('Методика оценки'!$H$286&lt;=(('ИД Свод'!G71/'ИД Свод'!G9)*100)&lt;='Методика оценки'!$J$286,'Методика оценки'!$E$286,IF((('ИД Свод'!G71/'ИД Свод'!G9)*100)&gt;='Методика оценки'!$H$287,'Методика оценки'!$E$287,'Методика оценки'!$E$286))))*$D$62)</f>
        <v>0</v>
      </c>
      <c r="I62" s="181">
        <f>IF('ИД Свод'!H9=0,0,(IF((('ИД Свод'!H71/'ИД Свод'!H9)*100)&lt;='Методика оценки'!$J$285,'Методика оценки'!$E$285,IF('Методика оценки'!$H$286&lt;=(('ИД Свод'!H71/'ИД Свод'!H9)*100)&lt;='Методика оценки'!$J$286,'Методика оценки'!$E$286,IF((('ИД Свод'!H71/'ИД Свод'!H9)*100)&gt;='Методика оценки'!$H$287,'Методика оценки'!$E$287,'Методика оценки'!$E$286))))*$D$62)</f>
        <v>0</v>
      </c>
      <c r="J62" s="181">
        <f>IF('ИД Свод'!I9=0,0,(IF((('ИД Свод'!I71/'ИД Свод'!I9)*100)&lt;='Методика оценки'!$J$285,'Методика оценки'!$E$285,IF('Методика оценки'!$H$286&lt;=(('ИД Свод'!I71/'ИД Свод'!I9)*100)&lt;='Методика оценки'!$J$286,'Методика оценки'!$E$286,IF((('ИД Свод'!I71/'ИД Свод'!I9)*100)&gt;='Методика оценки'!$H$287,'Методика оценки'!$E$287,'Методика оценки'!$E$286))))*$D$62)</f>
        <v>0</v>
      </c>
      <c r="K62" s="181">
        <f>IF('ИД Свод'!J9=0,0,(IF((('ИД Свод'!J71/'ИД Свод'!J9)*100)&lt;='Методика оценки'!$J$285,'Методика оценки'!$E$285,IF('Методика оценки'!$H$286&lt;=(('ИД Свод'!J71/'ИД Свод'!J9)*100)&lt;='Методика оценки'!$J$286,'Методика оценки'!$E$286,IF((('ИД Свод'!J71/'ИД Свод'!J9)*100)&gt;='Методика оценки'!$H$287,'Методика оценки'!$E$287,'Методика оценки'!$E$286))))*$D$62)</f>
        <v>0</v>
      </c>
      <c r="L62" s="181">
        <f>IF('ИД Свод'!K9=0,0,(IF((('ИД Свод'!K71/'ИД Свод'!K9)*100)&lt;='Методика оценки'!$J$285,'Методика оценки'!$E$285,IF('Методика оценки'!$H$286&lt;=(('ИД Свод'!K71/'ИД Свод'!K9)*100)&lt;='Методика оценки'!$J$286,'Методика оценки'!$E$286,IF((('ИД Свод'!K71/'ИД Свод'!K9)*100)&gt;='Методика оценки'!$H$287,'Методика оценки'!$E$287,'Методика оценки'!$E$286))))*$D$62)</f>
        <v>0</v>
      </c>
    </row>
    <row r="63" spans="1:12" hidden="1" outlineLevel="1">
      <c r="A63" s="65"/>
      <c r="B63" s="86" t="str">
        <f>'Методика оценки'!A288</f>
        <v>К4.21.</v>
      </c>
      <c r="C63" s="86" t="str">
        <f>'Методика оценки'!C288</f>
        <v>Наличие оборудованного медицинского кабинета</v>
      </c>
      <c r="D63" s="123">
        <f>'Методика оценки'!D288</f>
        <v>0.03</v>
      </c>
      <c r="E63" s="179">
        <f>(IF('ИД Свод'!D72='Методика оценки'!$H$289,'Методика оценки'!$E$289,IF('ИД Свод'!D72='Методика оценки'!$H$290,'Методика оценки'!$E$290,'Методика оценки'!$E$289)))*$D$63</f>
        <v>3</v>
      </c>
      <c r="F63" s="179">
        <f>(IF('ИД Свод'!E72='Методика оценки'!$H$289,'Методика оценки'!$E$289,IF('ИД Свод'!E72='Методика оценки'!$H$290,'Методика оценки'!$E$290,'Методика оценки'!$E$289)))*$D$63</f>
        <v>3</v>
      </c>
      <c r="G63" s="179">
        <f>(IF('ИД Свод'!F72='Методика оценки'!$H$289,'Методика оценки'!$E$289,IF('ИД Свод'!F72='Методика оценки'!$H$290,'Методика оценки'!$E$290,'Методика оценки'!$E$289)))*$D$63</f>
        <v>3</v>
      </c>
      <c r="H63" s="179">
        <f>(IF('ИД Свод'!G72='Методика оценки'!$H$289,'Методика оценки'!$E$289,IF('ИД Свод'!G72='Методика оценки'!$H$290,'Методика оценки'!$E$290,'Методика оценки'!$E$289)))*$D$63</f>
        <v>3</v>
      </c>
      <c r="I63" s="179">
        <f>(IF('ИД Свод'!H72='Методика оценки'!$H$289,'Методика оценки'!$E$289,IF('ИД Свод'!H72='Методика оценки'!$H$290,'Методика оценки'!$E$290,'Методика оценки'!$E$289)))*$D$63</f>
        <v>3</v>
      </c>
      <c r="J63" s="179">
        <f>(IF('ИД Свод'!I72='Методика оценки'!$H$289,'Методика оценки'!$E$289,IF('ИД Свод'!I72='Методика оценки'!$H$290,'Методика оценки'!$E$290,'Методика оценки'!$E$289)))*$D$63</f>
        <v>3</v>
      </c>
      <c r="K63" s="179">
        <f>(IF('ИД Свод'!J72='Методика оценки'!$H$289,'Методика оценки'!$E$289,IF('ИД Свод'!J72='Методика оценки'!$H$290,'Методика оценки'!$E$290,'Методика оценки'!$E$289)))*$D$63</f>
        <v>0</v>
      </c>
      <c r="L63" s="179">
        <f>(IF('ИД Свод'!K72='Методика оценки'!$H$289,'Методика оценки'!$E$289,IF('ИД Свод'!K72='Методика оценки'!$H$290,'Методика оценки'!$E$290,'Методика оценки'!$E$289)))*$D$63</f>
        <v>3</v>
      </c>
    </row>
    <row r="64" spans="1:12" hidden="1" outlineLevel="1">
      <c r="A64" s="65"/>
      <c r="B64" s="86" t="str">
        <f>'Методика оценки'!A291</f>
        <v>К4.22.</v>
      </c>
      <c r="C64" s="86" t="str">
        <f>'Методика оценки'!C291</f>
        <v>Наличие оборудованного процедурного кабинета</v>
      </c>
      <c r="D64" s="123">
        <f>'Методика оценки'!D291</f>
        <v>0.03</v>
      </c>
      <c r="E64" s="179">
        <f>(IF('ИД Свод'!D73='Методика оценки'!$H$292,'Методика оценки'!$E$292,IF('ИД Свод'!D73='Методика оценки'!$H$293,'Методика оценки'!$E$293,'Методика оценки'!$E$292)))*$D$64</f>
        <v>0</v>
      </c>
      <c r="F64" s="179">
        <f>(IF('ИД Свод'!E73='Методика оценки'!$H$292,'Методика оценки'!$E$292,IF('ИД Свод'!E73='Методика оценки'!$H$293,'Методика оценки'!$E$293,'Методика оценки'!$E$292)))*$D$64</f>
        <v>0</v>
      </c>
      <c r="G64" s="179">
        <f>(IF('ИД Свод'!F73='Методика оценки'!$H$292,'Методика оценки'!$E$292,IF('ИД Свод'!F73='Методика оценки'!$H$293,'Методика оценки'!$E$293,'Методика оценки'!$E$292)))*$D$64</f>
        <v>0</v>
      </c>
      <c r="H64" s="179">
        <f>(IF('ИД Свод'!G73='Методика оценки'!$H$292,'Методика оценки'!$E$292,IF('ИД Свод'!G73='Методика оценки'!$H$293,'Методика оценки'!$E$293,'Методика оценки'!$E$292)))*$D$64</f>
        <v>0</v>
      </c>
      <c r="I64" s="179">
        <f>(IF('ИД Свод'!H73='Методика оценки'!$H$292,'Методика оценки'!$E$292,IF('ИД Свод'!H73='Методика оценки'!$H$293,'Методика оценки'!$E$293,'Методика оценки'!$E$292)))*$D$64</f>
        <v>0</v>
      </c>
      <c r="J64" s="179">
        <f>(IF('ИД Свод'!I73='Методика оценки'!$H$292,'Методика оценки'!$E$292,IF('ИД Свод'!I73='Методика оценки'!$H$293,'Методика оценки'!$E$293,'Методика оценки'!$E$292)))*$D$64</f>
        <v>0</v>
      </c>
      <c r="K64" s="179">
        <f>(IF('ИД Свод'!J73='Методика оценки'!$H$292,'Методика оценки'!$E$292,IF('ИД Свод'!J73='Методика оценки'!$H$293,'Методика оценки'!$E$293,'Методика оценки'!$E$292)))*$D$64</f>
        <v>0</v>
      </c>
      <c r="L64" s="179">
        <f>(IF('ИД Свод'!K73='Методика оценки'!$H$292,'Методика оценки'!$E$292,IF('ИД Свод'!K73='Методика оценки'!$H$293,'Методика оценки'!$E$293,'Методика оценки'!$E$292)))*$D$64</f>
        <v>3</v>
      </c>
    </row>
    <row r="65" spans="1:12" ht="18.75" hidden="1" customHeight="1" outlineLevel="1">
      <c r="A65" s="65"/>
      <c r="B65" s="86" t="str">
        <f>'Методика оценки'!A294</f>
        <v>К4.23.</v>
      </c>
      <c r="C65" s="86" t="str">
        <f>'Методика оценки'!C294</f>
        <v>Наличие оборудованного изолятора</v>
      </c>
      <c r="D65" s="123">
        <f>'Методика оценки'!D294</f>
        <v>0.03</v>
      </c>
      <c r="E65" s="179">
        <f>(IF('ИД Свод'!D74='Методика оценки'!$H$295,'Методика оценки'!$E$295,IF('ИД Свод'!D74='Методика оценки'!$H$296,'Методика оценки'!$E$296,'Методика оценки'!$E$295)))*$D$65</f>
        <v>0</v>
      </c>
      <c r="F65" s="179">
        <f>(IF('ИД Свод'!E74='Методика оценки'!$H$295,'Методика оценки'!$E$295,IF('ИД Свод'!E74='Методика оценки'!$H$296,'Методика оценки'!$E$296,'Методика оценки'!$E$295)))*$D$65</f>
        <v>0</v>
      </c>
      <c r="G65" s="179">
        <f>(IF('ИД Свод'!F74='Методика оценки'!$H$295,'Методика оценки'!$E$295,IF('ИД Свод'!F74='Методика оценки'!$H$296,'Методика оценки'!$E$296,'Методика оценки'!$E$295)))*$D$65</f>
        <v>0</v>
      </c>
      <c r="H65" s="179">
        <f>(IF('ИД Свод'!G74='Методика оценки'!$H$295,'Методика оценки'!$E$295,IF('ИД Свод'!G74='Методика оценки'!$H$296,'Методика оценки'!$E$296,'Методика оценки'!$E$295)))*$D$65</f>
        <v>0</v>
      </c>
      <c r="I65" s="179">
        <f>(IF('ИД Свод'!H74='Методика оценки'!$H$295,'Методика оценки'!$E$295,IF('ИД Свод'!H74='Методика оценки'!$H$296,'Методика оценки'!$E$296,'Методика оценки'!$E$295)))*$D$65</f>
        <v>0</v>
      </c>
      <c r="J65" s="179">
        <f>(IF('ИД Свод'!I74='Методика оценки'!$H$295,'Методика оценки'!$E$295,IF('ИД Свод'!I74='Методика оценки'!$H$296,'Методика оценки'!$E$296,'Методика оценки'!$E$295)))*$D$65</f>
        <v>0</v>
      </c>
      <c r="K65" s="179">
        <f>(IF('ИД Свод'!J74='Методика оценки'!$H$295,'Методика оценки'!$E$295,IF('ИД Свод'!J74='Методика оценки'!$H$296,'Методика оценки'!$E$296,'Методика оценки'!$E$295)))*$D$65</f>
        <v>0</v>
      </c>
      <c r="L65" s="179">
        <f>(IF('ИД Свод'!K74='Методика оценки'!$H$295,'Методика оценки'!$E$295,IF('ИД Свод'!K74='Методика оценки'!$H$296,'Методика оценки'!$E$296,'Методика оценки'!$E$295)))*$D$65</f>
        <v>3</v>
      </c>
    </row>
    <row r="66" spans="1:12" hidden="1" outlineLevel="1">
      <c r="A66" s="65"/>
      <c r="B66" s="86" t="str">
        <f>'Методика оценки'!A297</f>
        <v>К4.24.</v>
      </c>
      <c r="C66" s="86" t="str">
        <f>'Методика оценки'!C297</f>
        <v>Наличие специального оборудованного кабинета педагога-психолога</v>
      </c>
      <c r="D66" s="123">
        <f>'Методика оценки'!D297</f>
        <v>0.03</v>
      </c>
      <c r="E66" s="118">
        <f>(IF('ИД Свод'!D75='Методика оценки'!$H$298,'Методика оценки'!$E$298,IF('ИД Свод'!D75='Методика оценки'!$H$299,'Методика оценки'!$E$299,'Методика оценки'!$E$298)))*$D$66</f>
        <v>0</v>
      </c>
      <c r="F66" s="118">
        <f>(IF('ИД Свод'!E75='Методика оценки'!$H$298,'Методика оценки'!$E$298,IF('ИД Свод'!E75='Методика оценки'!$H$299,'Методика оценки'!$E$299,'Методика оценки'!$E$298)))*$D$66</f>
        <v>0</v>
      </c>
      <c r="G66" s="118">
        <f>(IF('ИД Свод'!F75='Методика оценки'!$H$298,'Методика оценки'!$E$298,IF('ИД Свод'!F75='Методика оценки'!$H$299,'Методика оценки'!$E$299,'Методика оценки'!$E$298)))*$D$66</f>
        <v>0</v>
      </c>
      <c r="H66" s="118">
        <f>(IF('ИД Свод'!G75='Методика оценки'!$H$298,'Методика оценки'!$E$298,IF('ИД Свод'!G75='Методика оценки'!$H$299,'Методика оценки'!$E$299,'Методика оценки'!$E$298)))*$D$66</f>
        <v>0</v>
      </c>
      <c r="I66" s="118">
        <f>(IF('ИД Свод'!H75='Методика оценки'!$H$298,'Методика оценки'!$E$298,IF('ИД Свод'!H75='Методика оценки'!$H$299,'Методика оценки'!$E$299,'Методика оценки'!$E$298)))*$D$66</f>
        <v>0</v>
      </c>
      <c r="J66" s="118">
        <f>(IF('ИД Свод'!I75='Методика оценки'!$H$298,'Методика оценки'!$E$298,IF('ИД Свод'!I75='Методика оценки'!$H$299,'Методика оценки'!$E$299,'Методика оценки'!$E$298)))*$D$66</f>
        <v>0</v>
      </c>
      <c r="K66" s="118">
        <f>(IF('ИД Свод'!J75='Методика оценки'!$H$298,'Методика оценки'!$E$298,IF('ИД Свод'!J75='Методика оценки'!$H$299,'Методика оценки'!$E$299,'Методика оценки'!$E$298)))*$D$66</f>
        <v>0</v>
      </c>
      <c r="L66" s="118">
        <f>(IF('ИД Свод'!K75='Методика оценки'!$H$298,'Методика оценки'!$E$298,IF('ИД Свод'!K75='Методика оценки'!$H$299,'Методика оценки'!$E$299,'Методика оценки'!$E$298)))*$D$66</f>
        <v>0</v>
      </c>
    </row>
    <row r="67" spans="1:12" hidden="1" outlineLevel="1">
      <c r="A67" s="65"/>
      <c r="B67" s="86" t="str">
        <f>'Методика оценки'!A300</f>
        <v>К4.25.</v>
      </c>
      <c r="C67" s="86" t="str">
        <f>'Методика оценки'!C300</f>
        <v>Наличие специального оборудованного кабинета учителя-логопеда</v>
      </c>
      <c r="D67" s="123">
        <f>'Методика оценки'!D300</f>
        <v>0.03</v>
      </c>
      <c r="E67" s="118">
        <f>(IF('ИД Свод'!D76='Методика оценки'!$H$301,'Методика оценки'!$E$301,IF('ИД Свод'!D76='Методика оценки'!$H$302,'Методика оценки'!$E$302,'Методика оценки'!$E$301)))*$D$67</f>
        <v>0</v>
      </c>
      <c r="F67" s="118">
        <f>(IF('ИД Свод'!E76='Методика оценки'!$H$301,'Методика оценки'!$E$301,IF('ИД Свод'!E76='Методика оценки'!$H$302,'Методика оценки'!$E$302,'Методика оценки'!$E$301)))*$D$67</f>
        <v>0</v>
      </c>
      <c r="G67" s="118">
        <f>(IF('ИД Свод'!F76='Методика оценки'!$H$301,'Методика оценки'!$E$301,IF('ИД Свод'!F76='Методика оценки'!$H$302,'Методика оценки'!$E$302,'Методика оценки'!$E$301)))*$D$67</f>
        <v>0</v>
      </c>
      <c r="H67" s="118">
        <f>(IF('ИД Свод'!G76='Методика оценки'!$H$301,'Методика оценки'!$E$301,IF('ИД Свод'!G76='Методика оценки'!$H$302,'Методика оценки'!$E$302,'Методика оценки'!$E$301)))*$D$67</f>
        <v>0</v>
      </c>
      <c r="I67" s="118">
        <f>(IF('ИД Свод'!H76='Методика оценки'!$H$301,'Методика оценки'!$E$301,IF('ИД Свод'!H76='Методика оценки'!$H$302,'Методика оценки'!$E$302,'Методика оценки'!$E$301)))*$D$67</f>
        <v>0</v>
      </c>
      <c r="J67" s="118">
        <f>(IF('ИД Свод'!I76='Методика оценки'!$H$301,'Методика оценки'!$E$301,IF('ИД Свод'!I76='Методика оценки'!$H$302,'Методика оценки'!$E$302,'Методика оценки'!$E$301)))*$D$67</f>
        <v>0</v>
      </c>
      <c r="K67" s="118">
        <f>(IF('ИД Свод'!J76='Методика оценки'!$H$301,'Методика оценки'!$E$301,IF('ИД Свод'!J76='Методика оценки'!$H$302,'Методика оценки'!$E$302,'Методика оценки'!$E$301)))*$D$67</f>
        <v>0</v>
      </c>
      <c r="L67" s="118">
        <f>(IF('ИД Свод'!K76='Методика оценки'!$H$301,'Методика оценки'!$E$301,IF('ИД Свод'!K76='Методика оценки'!$H$302,'Методика оценки'!$E$302,'Методика оценки'!$E$301)))*$D$67</f>
        <v>0</v>
      </c>
    </row>
    <row r="68" spans="1:12" ht="30" hidden="1" outlineLevel="1">
      <c r="A68" s="65"/>
      <c r="B68" s="86" t="str">
        <f>'Методика оценки'!A307</f>
        <v>К4.26.</v>
      </c>
      <c r="C68" s="86" t="str">
        <f>'Методика оценки'!C307</f>
        <v>Оценка обеспеченности ДОО игрушками, указанная в Акте проверки готовности ДОО к 2014-2015 учебному году</v>
      </c>
      <c r="D68" s="123">
        <f>'Методика оценки'!D307</f>
        <v>0.06</v>
      </c>
      <c r="E68" s="118">
        <f>(IF('ИД Свод'!D77='Методика оценки'!$H$308,'Методика оценки'!$E$308,IF('ИД Свод'!D77='Методика оценки'!$H$309,'Методика оценки'!$E$309,IF('ИД Свод'!D77='Методика оценки'!$H$310,'Методика оценки'!$E$310,IF('ИД Свод'!D77='Методика оценки'!$H$311,'Методика оценки'!$E$311,'Методика оценки'!$C$310)))))*$D$68</f>
        <v>4.5</v>
      </c>
      <c r="F68" s="118">
        <f>(IF('ИД Свод'!E77='Методика оценки'!$H$308,'Методика оценки'!$E$308,IF('ИД Свод'!E77='Методика оценки'!$H$309,'Методика оценки'!$E$309,IF('ИД Свод'!E77='Методика оценки'!$H$310,'Методика оценки'!$E$310,IF('ИД Свод'!E77='Методика оценки'!$H$311,'Методика оценки'!$E$311,'Методика оценки'!$C$310)))))*$D$68</f>
        <v>4.5</v>
      </c>
      <c r="G68" s="118">
        <f>(IF('ИД Свод'!F77='Методика оценки'!$H$308,'Методика оценки'!$E$308,IF('ИД Свод'!F77='Методика оценки'!$H$309,'Методика оценки'!$E$309,IF('ИД Свод'!F77='Методика оценки'!$H$310,'Методика оценки'!$E$310,IF('ИД Свод'!F77='Методика оценки'!$H$311,'Методика оценки'!$E$311,'Методика оценки'!$C$310)))))*$D$68</f>
        <v>4.5</v>
      </c>
      <c r="H68" s="118">
        <f>(IF('ИД Свод'!G77='Методика оценки'!$H$308,'Методика оценки'!$E$308,IF('ИД Свод'!G77='Методика оценки'!$H$309,'Методика оценки'!$E$309,IF('ИД Свод'!G77='Методика оценки'!$H$310,'Методика оценки'!$E$310,IF('ИД Свод'!G77='Методика оценки'!$H$311,'Методика оценки'!$E$311,'Методика оценки'!$C$310)))))*$D$68</f>
        <v>0</v>
      </c>
      <c r="I68" s="118">
        <f>(IF('ИД Свод'!H77='Методика оценки'!$H$308,'Методика оценки'!$E$308,IF('ИД Свод'!H77='Методика оценки'!$H$309,'Методика оценки'!$E$309,IF('ИД Свод'!H77='Методика оценки'!$H$310,'Методика оценки'!$E$310,IF('ИД Свод'!H77='Методика оценки'!$H$311,'Методика оценки'!$E$311,'Методика оценки'!$C$310)))))*$D$68</f>
        <v>4.5</v>
      </c>
      <c r="J68" s="118">
        <f>(IF('ИД Свод'!I77='Методика оценки'!$H$308,'Методика оценки'!$E$308,IF('ИД Свод'!I77='Методика оценки'!$H$309,'Методика оценки'!$E$309,IF('ИД Свод'!I77='Методика оценки'!$H$310,'Методика оценки'!$E$310,IF('ИД Свод'!I77='Методика оценки'!$H$311,'Методика оценки'!$E$311,'Методика оценки'!$C$310)))))*$D$68</f>
        <v>4.5</v>
      </c>
      <c r="K68" s="118">
        <f>(IF('ИД Свод'!J77='Методика оценки'!$H$308,'Методика оценки'!$E$308,IF('ИД Свод'!J77='Методика оценки'!$H$309,'Методика оценки'!$E$309,IF('ИД Свод'!J77='Методика оценки'!$H$310,'Методика оценки'!$E$310,IF('ИД Свод'!J77='Методика оценки'!$H$311,'Методика оценки'!$E$311,'Методика оценки'!$C$310)))))*$D$68</f>
        <v>4.5</v>
      </c>
      <c r="L68" s="118">
        <f>(IF('ИД Свод'!K77='Методика оценки'!$H$308,'Методика оценки'!$E$308,IF('ИД Свод'!K77='Методика оценки'!$H$309,'Методика оценки'!$E$309,IF('ИД Свод'!K77='Методика оценки'!$H$310,'Методика оценки'!$E$310,IF('ИД Свод'!K77='Методика оценки'!$H$311,'Методика оценки'!$E$311,'Методика оценки'!$C$310)))))*$D$68</f>
        <v>4.5</v>
      </c>
    </row>
    <row r="69" spans="1:12" ht="30" hidden="1" outlineLevel="1">
      <c r="A69" s="65"/>
      <c r="B69" s="86" t="str">
        <f>'Методика оценки'!A312</f>
        <v>К4.27.</v>
      </c>
      <c r="C69" s="86"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D69" s="123">
        <f>'Методика оценки'!D312</f>
        <v>0.06</v>
      </c>
      <c r="E69" s="118">
        <f>(IF('ИД Свод'!D78='Методика оценки'!$H$313,'Методика оценки'!$E$313,IF('ИД Свод'!D78='Методика оценки'!$H$314,'Методика оценки'!$E$314,IF('ИД Свод'!D78='Методика оценки'!$H$315,'Методика оценки'!$E$315,IF('ИД Свод'!D78='Методика оценки'!$H$316,'Методика оценки'!$E$316,'Методика оценки'!$C$315)))))*$D$69</f>
        <v>4.5</v>
      </c>
      <c r="F69" s="118">
        <f>(IF('ИД Свод'!E78='Методика оценки'!$H$313,'Методика оценки'!$E$313,IF('ИД Свод'!E78='Методика оценки'!$H$314,'Методика оценки'!$E$314,IF('ИД Свод'!E78='Методика оценки'!$H$315,'Методика оценки'!$E$315,IF('ИД Свод'!E78='Методика оценки'!$H$316,'Методика оценки'!$E$316,'Методика оценки'!$C$315)))))*$D$69</f>
        <v>4.5</v>
      </c>
      <c r="G69" s="118">
        <f>(IF('ИД Свод'!F78='Методика оценки'!$H$313,'Методика оценки'!$E$313,IF('ИД Свод'!F78='Методика оценки'!$H$314,'Методика оценки'!$E$314,IF('ИД Свод'!F78='Методика оценки'!$H$315,'Методика оценки'!$E$315,IF('ИД Свод'!F78='Методика оценки'!$H$316,'Методика оценки'!$E$316,'Методика оценки'!$C$315)))))*$D$69</f>
        <v>4.5</v>
      </c>
      <c r="H69" s="118">
        <f>(IF('ИД Свод'!G78='Методика оценки'!$H$313,'Методика оценки'!$E$313,IF('ИД Свод'!G78='Методика оценки'!$H$314,'Методика оценки'!$E$314,IF('ИД Свод'!G78='Методика оценки'!$H$315,'Методика оценки'!$E$315,IF('ИД Свод'!G78='Методика оценки'!$H$316,'Методика оценки'!$E$316,'Методика оценки'!$C$315)))))*$D$69</f>
        <v>0</v>
      </c>
      <c r="I69" s="118">
        <f>(IF('ИД Свод'!H78='Методика оценки'!$H$313,'Методика оценки'!$E$313,IF('ИД Свод'!H78='Методика оценки'!$H$314,'Методика оценки'!$E$314,IF('ИД Свод'!H78='Методика оценки'!$H$315,'Методика оценки'!$E$315,IF('ИД Свод'!H78='Методика оценки'!$H$316,'Методика оценки'!$E$316,'Методика оценки'!$C$315)))))*$D$69</f>
        <v>4.5</v>
      </c>
      <c r="J69" s="118">
        <f>(IF('ИД Свод'!I78='Методика оценки'!$H$313,'Методика оценки'!$E$313,IF('ИД Свод'!I78='Методика оценки'!$H$314,'Методика оценки'!$E$314,IF('ИД Свод'!I78='Методика оценки'!$H$315,'Методика оценки'!$E$315,IF('ИД Свод'!I78='Методика оценки'!$H$316,'Методика оценки'!$E$316,'Методика оценки'!$C$315)))))*$D$69</f>
        <v>4.5</v>
      </c>
      <c r="K69" s="118">
        <f>(IF('ИД Свод'!J78='Методика оценки'!$H$313,'Методика оценки'!$E$313,IF('ИД Свод'!J78='Методика оценки'!$H$314,'Методика оценки'!$E$314,IF('ИД Свод'!J78='Методика оценки'!$H$315,'Методика оценки'!$E$315,IF('ИД Свод'!J78='Методика оценки'!$H$316,'Методика оценки'!$E$316,'Методика оценки'!$C$315)))))*$D$69</f>
        <v>4.5</v>
      </c>
      <c r="L69" s="118">
        <f>(IF('ИД Свод'!K78='Методика оценки'!$H$313,'Методика оценки'!$E$313,IF('ИД Свод'!K78='Методика оценки'!$H$314,'Методика оценки'!$E$314,IF('ИД Свод'!K78='Методика оценки'!$H$315,'Методика оценки'!$E$315,IF('ИД Свод'!K78='Методика оценки'!$H$316,'Методика оценки'!$E$316,'Методика оценки'!$C$315)))))*$D$69</f>
        <v>4.5</v>
      </c>
    </row>
    <row r="70" spans="1:12" ht="30" hidden="1" outlineLevel="1">
      <c r="A70" s="65"/>
      <c r="B70" s="86" t="str">
        <f>'Методика оценки'!A317</f>
        <v>К4.28.</v>
      </c>
      <c r="C70" s="86" t="str">
        <f>'Методика оценки'!C317</f>
        <v>Оценка состояния пищеблока, указанная в Акте проверки готовности ДОО к 2014-2015 учебному году</v>
      </c>
      <c r="D70" s="123">
        <f>'Методика оценки'!D317</f>
        <v>0.06</v>
      </c>
      <c r="E70" s="118">
        <f>(IF('ИД Свод'!D79='Методика оценки'!$H$318,'Методика оценки'!$E$318,IF('ИД Свод'!D79='Методика оценки'!$H$319,'Методика оценки'!$E$319,IF('ИД Свод'!D79='Методика оценки'!$H$320,'Методика оценки'!$E$320,IF('ИД Свод'!D79='Методика оценки'!$H$321,'Методика оценки'!$E$321,'Методика оценки'!$C$320)))))*$D$70</f>
        <v>3</v>
      </c>
      <c r="F70" s="118">
        <f>(IF('ИД Свод'!E79='Методика оценки'!$H$318,'Методика оценки'!$E$318,IF('ИД Свод'!E79='Методика оценки'!$H$319,'Методика оценки'!$E$319,IF('ИД Свод'!E79='Методика оценки'!$H$320,'Методика оценки'!$E$320,IF('ИД Свод'!E79='Методика оценки'!$H$321,'Методика оценки'!$E$321,'Методика оценки'!$C$320)))))*$D$70</f>
        <v>3</v>
      </c>
      <c r="G70" s="118">
        <f>(IF('ИД Свод'!F79='Методика оценки'!$H$318,'Методика оценки'!$E$318,IF('ИД Свод'!F79='Методика оценки'!$H$319,'Методика оценки'!$E$319,IF('ИД Свод'!F79='Методика оценки'!$H$320,'Методика оценки'!$E$320,IF('ИД Свод'!F79='Методика оценки'!$H$321,'Методика оценки'!$E$321,'Методика оценки'!$C$320)))))*$D$70</f>
        <v>3</v>
      </c>
      <c r="H70" s="118">
        <f>(IF('ИД Свод'!G79='Методика оценки'!$H$318,'Методика оценки'!$E$318,IF('ИД Свод'!G79='Методика оценки'!$H$319,'Методика оценки'!$E$319,IF('ИД Свод'!G79='Методика оценки'!$H$320,'Методика оценки'!$E$320,IF('ИД Свод'!G79='Методика оценки'!$H$321,'Методика оценки'!$E$321,'Методика оценки'!$C$320)))))*$D$70</f>
        <v>4.5</v>
      </c>
      <c r="I70" s="118">
        <f>(IF('ИД Свод'!H79='Методика оценки'!$H$318,'Методика оценки'!$E$318,IF('ИД Свод'!H79='Методика оценки'!$H$319,'Методика оценки'!$E$319,IF('ИД Свод'!H79='Методика оценки'!$H$320,'Методика оценки'!$E$320,IF('ИД Свод'!H79='Методика оценки'!$H$321,'Методика оценки'!$E$321,'Методика оценки'!$C$320)))))*$D$70</f>
        <v>3</v>
      </c>
      <c r="J70" s="118">
        <f>(IF('ИД Свод'!I79='Методика оценки'!$H$318,'Методика оценки'!$E$318,IF('ИД Свод'!I79='Методика оценки'!$H$319,'Методика оценки'!$E$319,IF('ИД Свод'!I79='Методика оценки'!$H$320,'Методика оценки'!$E$320,IF('ИД Свод'!I79='Методика оценки'!$H$321,'Методика оценки'!$E$321,'Методика оценки'!$C$320)))))*$D$70</f>
        <v>4.5</v>
      </c>
      <c r="K70" s="118">
        <f>(IF('ИД Свод'!J79='Методика оценки'!$H$318,'Методика оценки'!$E$318,IF('ИД Свод'!J79='Методика оценки'!$H$319,'Методика оценки'!$E$319,IF('ИД Свод'!J79='Методика оценки'!$H$320,'Методика оценки'!$E$320,IF('ИД Свод'!J79='Методика оценки'!$H$321,'Методика оценки'!$E$321,'Методика оценки'!$C$320)))))*$D$70</f>
        <v>3</v>
      </c>
      <c r="L70" s="118">
        <f>(IF('ИД Свод'!K79='Методика оценки'!$H$318,'Методика оценки'!$E$318,IF('ИД Свод'!K79='Методика оценки'!$H$319,'Методика оценки'!$E$319,IF('ИД Свод'!K79='Методика оценки'!$H$320,'Методика оценки'!$E$320,IF('ИД Свод'!K79='Методика оценки'!$H$321,'Методика оценки'!$E$321,'Методика оценки'!$C$320)))))*$D$70</f>
        <v>4.5</v>
      </c>
    </row>
    <row r="71" spans="1:12" collapsed="1">
      <c r="A71" s="64"/>
      <c r="B71" s="106" t="str">
        <f>'Методика оценки'!A322</f>
        <v>К5</v>
      </c>
      <c r="C71" s="106" t="str">
        <f>'Методика оценки'!B322</f>
        <v>Группа критериев 5. Обеспеченность финансовыми ресурсами</v>
      </c>
      <c r="D71" s="122">
        <v>1</v>
      </c>
      <c r="E71" s="178">
        <f t="shared" ref="E71:L71" si="5">SUM(E72:E75)*$D$71</f>
        <v>75</v>
      </c>
      <c r="F71" s="178">
        <f t="shared" si="5"/>
        <v>75</v>
      </c>
      <c r="G71" s="178">
        <f t="shared" si="5"/>
        <v>75</v>
      </c>
      <c r="H71" s="178">
        <f t="shared" si="5"/>
        <v>75</v>
      </c>
      <c r="I71" s="178">
        <f t="shared" si="5"/>
        <v>75</v>
      </c>
      <c r="J71" s="178">
        <f t="shared" si="5"/>
        <v>75</v>
      </c>
      <c r="K71" s="178">
        <f t="shared" si="5"/>
        <v>75</v>
      </c>
      <c r="L71" s="178">
        <f t="shared" si="5"/>
        <v>75</v>
      </c>
    </row>
    <row r="72" spans="1:12" ht="45" hidden="1" outlineLevel="1">
      <c r="A72" s="65"/>
      <c r="B72" s="86" t="str">
        <f>'Методика оценки'!A323</f>
        <v>К5.1.</v>
      </c>
      <c r="C72" s="86" t="str">
        <f>'Методика оценки'!C323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2" s="123">
        <f>'Методика оценки'!D323</f>
        <v>0.25</v>
      </c>
      <c r="E72" s="118">
        <f>(IF(('ИД Свод'!D80/'ИД Свод'!D81)&lt;'Методика оценки'!$H$325,'Методика оценки'!$E$325,IF(('ИД Свод'!D80/'ИД Свод'!D81)&gt;='Методика оценки'!$H$326,'Методика оценки'!$E$326,'Методика оценки'!$E$325)))*$D$72</f>
        <v>25</v>
      </c>
      <c r="F72" s="118">
        <f>(IF(('ИД Свод'!E80/'ИД Свод'!E81)&lt;'Методика оценки'!$H$325,'Методика оценки'!$E$325,IF(('ИД Свод'!E80/'ИД Свод'!E81)&gt;='Методика оценки'!$H$326,'Методика оценки'!$E$326,'Методика оценки'!$E$325)))*$D$72</f>
        <v>25</v>
      </c>
      <c r="G72" s="118">
        <f>(IF(('ИД Свод'!F80/'ИД Свод'!F81)&lt;'Методика оценки'!$H$325,'Методика оценки'!$E$325,IF(('ИД Свод'!F80/'ИД Свод'!F81)&gt;='Методика оценки'!$H$326,'Методика оценки'!$E$326,'Методика оценки'!$E$325)))*$D$72</f>
        <v>25</v>
      </c>
      <c r="H72" s="118">
        <f>(IF(('ИД Свод'!G80/'ИД Свод'!G81)&lt;'Методика оценки'!$H$325,'Методика оценки'!$E$325,IF(('ИД Свод'!G80/'ИД Свод'!G81)&gt;='Методика оценки'!$H$326,'Методика оценки'!$E$326,'Методика оценки'!$E$325)))*$D$72</f>
        <v>25</v>
      </c>
      <c r="I72" s="118">
        <f>(IF(('ИД Свод'!H80/'ИД Свод'!H81)&lt;'Методика оценки'!$H$325,'Методика оценки'!$E$325,IF(('ИД Свод'!H80/'ИД Свод'!H81)&gt;='Методика оценки'!$H$326,'Методика оценки'!$E$326,'Методика оценки'!$E$325)))*$D$72</f>
        <v>25</v>
      </c>
      <c r="J72" s="118">
        <f>(IF(('ИД Свод'!I80/'ИД Свод'!I81)&lt;'Методика оценки'!$H$325,'Методика оценки'!$E$325,IF(('ИД Свод'!I80/'ИД Свод'!I81)&gt;='Методика оценки'!$H$326,'Методика оценки'!$E$326,'Методика оценки'!$E$325)))*$D$72</f>
        <v>25</v>
      </c>
      <c r="K72" s="118">
        <f>(IF(('ИД Свод'!J80/'ИД Свод'!J81)&lt;'Методика оценки'!$H$325,'Методика оценки'!$E$325,IF(('ИД Свод'!J80/'ИД Свод'!J81)&gt;='Методика оценки'!$H$326,'Методика оценки'!$E$326,'Методика оценки'!$E$325)))*$D$72</f>
        <v>25</v>
      </c>
      <c r="L72" s="118">
        <f>(IF(('ИД Свод'!K80/'ИД Свод'!K81)&lt;'Методика оценки'!$H$325,'Методика оценки'!$E$325,IF(('ИД Свод'!K80/'ИД Свод'!K81)&gt;='Методика оценки'!$H$326,'Методика оценки'!$E$326,'Методика оценки'!$E$325)))*$D$72</f>
        <v>25</v>
      </c>
    </row>
    <row r="73" spans="1:12" ht="30" hidden="1" outlineLevel="1">
      <c r="A73" s="65"/>
      <c r="B73" s="86" t="str">
        <f>'Методика оценки'!A327</f>
        <v>К5.2.</v>
      </c>
      <c r="C73" s="86" t="str">
        <f>'Методика оценки'!C327</f>
        <v>Отношение среднего размера родительской платы за услуги ДОО к среднему размеру родительской платы за услуги ДОО в Чеченской Республике</v>
      </c>
      <c r="D73" s="123">
        <f>'Методика оценки'!D327</f>
        <v>0.25</v>
      </c>
      <c r="E73" s="118">
        <f>(IF(('ИД Свод'!D82/'ИД Свод'!D83)&lt;='Методика оценки'!$H$329,'Методика оценки'!$E$329,IF(('ИД Свод'!D82/'ИД Свод'!D83)&gt;'Методика оценки'!$H$330,'Методика оценки'!$E$330,'Методика оценки'!$E$329)))*$D$73</f>
        <v>25</v>
      </c>
      <c r="F73" s="118">
        <f>(IF(('ИД Свод'!E82/'ИД Свод'!E83)&lt;='Методика оценки'!$H$329,'Методика оценки'!$E$329,IF(('ИД Свод'!E82/'ИД Свод'!E83)&gt;'Методика оценки'!$H$330,'Методика оценки'!$E$330,'Методика оценки'!$E$329)))*$D$73</f>
        <v>25</v>
      </c>
      <c r="G73" s="118">
        <f>(IF(('ИД Свод'!F82/'ИД Свод'!F83)&lt;='Методика оценки'!$H$329,'Методика оценки'!$E$329,IF(('ИД Свод'!F82/'ИД Свод'!F83)&gt;'Методика оценки'!$H$330,'Методика оценки'!$E$330,'Методика оценки'!$E$329)))*$D$73</f>
        <v>25</v>
      </c>
      <c r="H73" s="118">
        <f>(IF(('ИД Свод'!G82/'ИД Свод'!G83)&lt;='Методика оценки'!$H$329,'Методика оценки'!$E$329,IF(('ИД Свод'!G82/'ИД Свод'!G83)&gt;'Методика оценки'!$H$330,'Методика оценки'!$E$330,'Методика оценки'!$E$329)))*$D$73</f>
        <v>25</v>
      </c>
      <c r="I73" s="118">
        <f>(IF(('ИД Свод'!H82/'ИД Свод'!H83)&lt;='Методика оценки'!$H$329,'Методика оценки'!$E$329,IF(('ИД Свод'!H82/'ИД Свод'!H83)&gt;'Методика оценки'!$H$330,'Методика оценки'!$E$330,'Методика оценки'!$E$329)))*$D$73</f>
        <v>25</v>
      </c>
      <c r="J73" s="118">
        <f>(IF(('ИД Свод'!I82/'ИД Свод'!I83)&lt;='Методика оценки'!$H$329,'Методика оценки'!$E$329,IF(('ИД Свод'!I82/'ИД Свод'!I83)&gt;'Методика оценки'!$H$330,'Методика оценки'!$E$330,'Методика оценки'!$E$329)))*$D$73</f>
        <v>25</v>
      </c>
      <c r="K73" s="118">
        <f>(IF(('ИД Свод'!J82/'ИД Свод'!J83)&lt;='Методика оценки'!$H$329,'Методика оценки'!$E$329,IF(('ИД Свод'!J82/'ИД Свод'!J83)&gt;'Методика оценки'!$H$330,'Методика оценки'!$E$330,'Методика оценки'!$E$329)))*$D$73</f>
        <v>25</v>
      </c>
      <c r="L73" s="118">
        <f>(IF(('ИД Свод'!K82/'ИД Свод'!K83)&lt;='Методика оценки'!$H$329,'Методика оценки'!$E$329,IF(('ИД Свод'!K82/'ИД Свод'!K83)&gt;'Методика оценки'!$H$330,'Методика оценки'!$E$330,'Методика оценки'!$E$329)))*$D$73</f>
        <v>25</v>
      </c>
    </row>
    <row r="74" spans="1:12" hidden="1" outlineLevel="1">
      <c r="A74" s="65"/>
      <c r="B74" s="86" t="str">
        <f>'Методика оценки'!A331</f>
        <v>К5.3.</v>
      </c>
      <c r="C74" s="86" t="str">
        <f>'Методика оценки'!C331</f>
        <v>Средние расходы на обеспечение образовательного процесса на 1 воспитанника</v>
      </c>
      <c r="D74" s="123">
        <f>'Методика оценки'!D331</f>
        <v>0.25</v>
      </c>
      <c r="E74" s="179">
        <f>IF(('ИД Свод'!D84/'ИД Свод'!D9)&lt;='Методика оценки'!$J$332,'Методика оценки'!$E$332,IF('Методика оценки'!$H$333&lt;=('ИД Свод'!D84/'ИД Свод'!D9)&lt;='Методика оценки'!$J$333,'Методика оценки'!$E$333,IF(('ИД Свод'!D84/'ИД Свод'!D9)&gt;='Методика оценки'!$H$334,'Методика оценки'!$E$334,ISERROR(0)))*$D$74)</f>
        <v>25</v>
      </c>
      <c r="F74" s="179">
        <f>IF(('ИД Свод'!E84/'ИД Свод'!E9)&lt;='Методика оценки'!$J$332,'Методика оценки'!$E$332,IF('Методика оценки'!$H$333&lt;=('ИД Свод'!E84/'ИД Свод'!E9)&lt;='Методика оценки'!$J$333,'Методика оценки'!$E$333,IF(('ИД Свод'!E84/'ИД Свод'!E9)&gt;='Методика оценки'!$H$334,'Методика оценки'!$E$334,ISERROR(0)))*$D$74)</f>
        <v>25</v>
      </c>
      <c r="G74" s="179">
        <f>IF(('ИД Свод'!F84/'ИД Свод'!F9)&lt;='Методика оценки'!$J$332,'Методика оценки'!$E$332,IF('Методика оценки'!$H$333&lt;=('ИД Свод'!F84/'ИД Свод'!F9)&lt;='Методика оценки'!$J$333,'Методика оценки'!$E$333,IF(('ИД Свод'!F84/'ИД Свод'!F9)&gt;='Методика оценки'!$H$334,'Методика оценки'!$E$334,ISERROR(0)))*$D$74)</f>
        <v>25</v>
      </c>
      <c r="H74" s="179">
        <f>IF(('ИД Свод'!G84/'ИД Свод'!G9)&lt;='Методика оценки'!$J$332,'Методика оценки'!$E$332,IF('Методика оценки'!$H$333&lt;=('ИД Свод'!G84/'ИД Свод'!G9)&lt;='Методика оценки'!$J$333,'Методика оценки'!$E$333,IF(('ИД Свод'!G84/'ИД Свод'!G9)&gt;='Методика оценки'!$H$334,'Методика оценки'!$E$334,ISERROR(0)))*$D$74)</f>
        <v>25</v>
      </c>
      <c r="I74" s="179">
        <f>IF(('ИД Свод'!H84/'ИД Свод'!H9)&lt;='Методика оценки'!$J$332,'Методика оценки'!$E$332,IF('Методика оценки'!$H$333&lt;=('ИД Свод'!H84/'ИД Свод'!H9)&lt;='Методика оценки'!$J$333,'Методика оценки'!$E$333,IF(('ИД Свод'!H84/'ИД Свод'!H9)&gt;='Методика оценки'!$H$334,'Методика оценки'!$E$334,ISERROR(0)))*$D$74)</f>
        <v>25</v>
      </c>
      <c r="J74" s="179">
        <f>IF(('ИД Свод'!I84/'ИД Свод'!I9)&lt;='Методика оценки'!$J$332,'Методика оценки'!$E$332,IF('Методика оценки'!$H$333&lt;=('ИД Свод'!I84/'ИД Свод'!I9)&lt;='Методика оценки'!$J$333,'Методика оценки'!$E$333,IF(('ИД Свод'!I84/'ИД Свод'!I9)&gt;='Методика оценки'!$H$334,'Методика оценки'!$E$334,ISERROR(0)))*$D$74)</f>
        <v>25</v>
      </c>
      <c r="K74" s="179">
        <f>IF(('ИД Свод'!J84/'ИД Свод'!J9)&lt;='Методика оценки'!$J$332,'Методика оценки'!$E$332,IF('Методика оценки'!$H$333&lt;=('ИД Свод'!J84/'ИД Свод'!J9)&lt;='Методика оценки'!$J$333,'Методика оценки'!$E$333,IF(('ИД Свод'!J84/'ИД Свод'!J9)&gt;='Методика оценки'!$H$334,'Методика оценки'!$E$334,ISERROR(0)))*$D$74)</f>
        <v>25</v>
      </c>
      <c r="L74" s="179">
        <f>IF(('ИД Свод'!K84/'ИД Свод'!K9)&lt;='Методика оценки'!$J$332,'Методика оценки'!$E$332,IF('Методика оценки'!$H$333&lt;=('ИД Свод'!K84/'ИД Свод'!K9)&lt;='Методика оценки'!$J$333,'Методика оценки'!$E$333,IF(('ИД Свод'!K84/'ИД Свод'!K9)&gt;='Методика оценки'!$H$334,'Методика оценки'!$E$334,ISERROR(0)))*$D$74)</f>
        <v>25</v>
      </c>
    </row>
    <row r="75" spans="1:12" hidden="1" outlineLevel="1">
      <c r="A75" s="65"/>
      <c r="B75" s="111" t="str">
        <f>'Методика оценки'!A335</f>
        <v>К5.4.</v>
      </c>
      <c r="C75" s="111" t="str">
        <f>'Методика оценки'!C335</f>
        <v>Объем платных услуг на 1 воспитанника</v>
      </c>
      <c r="D75" s="123">
        <f>'Методика оценки'!D335</f>
        <v>0.25</v>
      </c>
      <c r="E75" s="179">
        <f>IF(('ИД Свод'!D85/'ИД Свод'!D9)&lt;='Методика оценки'!$J$336,'Методика оценки'!$E$336,IF('Методика оценки'!$H$337&lt;=('ИД Свод'!D85/'ИД Свод'!D9)&lt;='Методика оценки'!$J$337,'Методика оценки'!$E$337,IF(('ИД Свод'!D85/'ИД Свод'!D9)&gt;='Методика оценки'!$H$338,'Методика оценки'!$E$338,'Методика оценки'!$E$337)))*$D$75</f>
        <v>0</v>
      </c>
      <c r="F75" s="179">
        <f>IF(('ИД Свод'!E85/'ИД Свод'!E9)&lt;='Методика оценки'!$J$336,'Методика оценки'!$E$336,IF('Методика оценки'!$H$337&lt;=('ИД Свод'!E85/'ИД Свод'!E9)&lt;='Методика оценки'!$J$337,'Методика оценки'!$E$337,IF(('ИД Свод'!E85/'ИД Свод'!E9)&gt;='Методика оценки'!$H$338,'Методика оценки'!$E$338,'Методика оценки'!$E$337)))*$D$75</f>
        <v>0</v>
      </c>
      <c r="G75" s="179">
        <f>IF(('ИД Свод'!F85/'ИД Свод'!F9)&lt;='Методика оценки'!$J$336,'Методика оценки'!$E$336,IF('Методика оценки'!$H$337&lt;=('ИД Свод'!F85/'ИД Свод'!F9)&lt;='Методика оценки'!$J$337,'Методика оценки'!$E$337,IF(('ИД Свод'!F85/'ИД Свод'!F9)&gt;='Методика оценки'!$H$338,'Методика оценки'!$E$338,'Методика оценки'!$E$337)))*$D$75</f>
        <v>0</v>
      </c>
      <c r="H75" s="179">
        <f>IF(('ИД Свод'!G85/'ИД Свод'!G9)&lt;='Методика оценки'!$J$336,'Методика оценки'!$E$336,IF('Методика оценки'!$H$337&lt;=('ИД Свод'!G85/'ИД Свод'!G9)&lt;='Методика оценки'!$J$337,'Методика оценки'!$E$337,IF(('ИД Свод'!G85/'ИД Свод'!G9)&gt;='Методика оценки'!$H$338,'Методика оценки'!$E$338,'Методика оценки'!$E$337)))*$D$75</f>
        <v>0</v>
      </c>
      <c r="I75" s="179">
        <f>IF(('ИД Свод'!H85/'ИД Свод'!H9)&lt;='Методика оценки'!$J$336,'Методика оценки'!$E$336,IF('Методика оценки'!$H$337&lt;=('ИД Свод'!H85/'ИД Свод'!H9)&lt;='Методика оценки'!$J$337,'Методика оценки'!$E$337,IF(('ИД Свод'!H85/'ИД Свод'!H9)&gt;='Методика оценки'!$H$338,'Методика оценки'!$E$338,'Методика оценки'!$E$337)))*$D$75</f>
        <v>0</v>
      </c>
      <c r="J75" s="179">
        <f>IF(('ИД Свод'!I85/'ИД Свод'!I9)&lt;='Методика оценки'!$J$336,'Методика оценки'!$E$336,IF('Методика оценки'!$H$337&lt;=('ИД Свод'!I85/'ИД Свод'!I9)&lt;='Методика оценки'!$J$337,'Методика оценки'!$E$337,IF(('ИД Свод'!I85/'ИД Свод'!I9)&gt;='Методика оценки'!$H$338,'Методика оценки'!$E$338,'Методика оценки'!$E$337)))*$D$75</f>
        <v>0</v>
      </c>
      <c r="K75" s="179">
        <f>IF(('ИД Свод'!J85/'ИД Свод'!J9)&lt;='Методика оценки'!$J$336,'Методика оценки'!$E$336,IF('Методика оценки'!$H$337&lt;=('ИД Свод'!J85/'ИД Свод'!J9)&lt;='Методика оценки'!$J$337,'Методика оценки'!$E$337,IF(('ИД Свод'!J85/'ИД Свод'!J9)&gt;='Методика оценки'!$H$338,'Методика оценки'!$E$338,'Методика оценки'!$E$337)))*$D$75</f>
        <v>0</v>
      </c>
      <c r="L75" s="179">
        <f>IF(('ИД Свод'!K85/'ИД Свод'!K9)&lt;='Методика оценки'!$J$336,'Методика оценки'!$E$336,IF('Методика оценки'!$H$337&lt;=('ИД Свод'!K85/'ИД Свод'!K9)&lt;='Методика оценки'!$J$337,'Методика оценки'!$E$337,IF(('ИД Свод'!K85/'ИД Свод'!K9)&gt;='Методика оценки'!$H$338,'Методика оценки'!$E$338,'Методика оценки'!$E$337)))*$D$75</f>
        <v>0</v>
      </c>
    </row>
    <row r="76" spans="1:12" collapsed="1">
      <c r="A76" s="64"/>
      <c r="B76" s="106" t="str">
        <f>'Методика оценки'!A341</f>
        <v>К6</v>
      </c>
      <c r="C76" s="106" t="str">
        <f>'Методика оценки'!B341</f>
        <v>Группа критериев 6. Качество информирования</v>
      </c>
      <c r="D76" s="122">
        <v>1</v>
      </c>
      <c r="E76" s="178">
        <f t="shared" ref="E76:L76" si="6">(SUM(E77:E78)+SUM(E84:E85)+SUM(E88:E90)+SUM(E94:E97))*$D$76</f>
        <v>53.33</v>
      </c>
      <c r="F76" s="178">
        <f t="shared" si="6"/>
        <v>53.33</v>
      </c>
      <c r="G76" s="178">
        <f t="shared" si="6"/>
        <v>53.33</v>
      </c>
      <c r="H76" s="178">
        <f t="shared" si="6"/>
        <v>42.33</v>
      </c>
      <c r="I76" s="178">
        <f t="shared" si="6"/>
        <v>10</v>
      </c>
      <c r="J76" s="178">
        <f t="shared" si="6"/>
        <v>49.99</v>
      </c>
      <c r="K76" s="178">
        <f t="shared" si="6"/>
        <v>11</v>
      </c>
      <c r="L76" s="178">
        <f t="shared" si="6"/>
        <v>69.990000000000009</v>
      </c>
    </row>
    <row r="77" spans="1:12" hidden="1" outlineLevel="1">
      <c r="A77" s="65"/>
      <c r="B77" s="111" t="str">
        <f>'Методика оценки'!A342</f>
        <v>К6.1.</v>
      </c>
      <c r="C77" s="86" t="str">
        <f>'Методика оценки'!C342</f>
        <v>Наличие функционирующего официального сайта ДОО в сети Интернет</v>
      </c>
      <c r="D77" s="123">
        <f>'Методика оценки'!D342</f>
        <v>0.05</v>
      </c>
      <c r="E77" s="118">
        <f>(IF('ИД Свод'!D86='Методика оценки'!$H$343,'Методика оценки'!$E$343,IF('ИД Свод'!D86='Методика оценки'!$H$344,'Методика оценки'!$E$344,'Методика оценки'!$E$343)))*$D$77</f>
        <v>5</v>
      </c>
      <c r="F77" s="118">
        <f>(IF('ИД Свод'!E86='Методика оценки'!$H$343,'Методика оценки'!$E$343,IF('ИД Свод'!E86='Методика оценки'!$H$344,'Методика оценки'!$E$344,'Методика оценки'!$E$343)))*$D$77</f>
        <v>5</v>
      </c>
      <c r="G77" s="118">
        <f>(IF('ИД Свод'!F86='Методика оценки'!$H$343,'Методика оценки'!$E$343,IF('ИД Свод'!F86='Методика оценки'!$H$344,'Методика оценки'!$E$344,'Методика оценки'!$E$343)))*$D$77</f>
        <v>5</v>
      </c>
      <c r="H77" s="118">
        <f>(IF('ИД Свод'!G86='Методика оценки'!$H$343,'Методика оценки'!$E$343,IF('ИД Свод'!G86='Методика оценки'!$H$344,'Методика оценки'!$E$344,'Методика оценки'!$E$343)))*$D$77</f>
        <v>5</v>
      </c>
      <c r="I77" s="118">
        <f>(IF('ИД Свод'!H86='Методика оценки'!$H$343,'Методика оценки'!$E$343,IF('ИД Свод'!H86='Методика оценки'!$H$344,'Методика оценки'!$E$344,'Методика оценки'!$E$343)))*$D$77</f>
        <v>5</v>
      </c>
      <c r="J77" s="118">
        <f>(IF('ИД Свод'!I86='Методика оценки'!$H$343,'Методика оценки'!$E$343,IF('ИД Свод'!I86='Методика оценки'!$H$344,'Методика оценки'!$E$344,'Методика оценки'!$E$343)))*$D$77</f>
        <v>5</v>
      </c>
      <c r="K77" s="118">
        <f>(IF('ИД Свод'!J86='Методика оценки'!$H$343,'Методика оценки'!$E$343,IF('ИД Свод'!J86='Методика оценки'!$H$344,'Методика оценки'!$E$344,'Методика оценки'!$E$343)))*$D$77</f>
        <v>0</v>
      </c>
      <c r="L77" s="118">
        <f>(IF('ИД Свод'!K86='Методика оценки'!$H$343,'Методика оценки'!$E$343,IF('ИД Свод'!K86='Методика оценки'!$H$344,'Методика оценки'!$E$344,'Методика оценки'!$E$343)))*$D$77</f>
        <v>5</v>
      </c>
    </row>
    <row r="78" spans="1:12" hidden="1" outlineLevel="1">
      <c r="A78" s="65"/>
      <c r="B78" s="111" t="str">
        <f>'Методика оценки'!A345</f>
        <v>К6.2.</v>
      </c>
      <c r="C78" s="86" t="str">
        <f>'Методика оценки'!C345</f>
        <v>Наличие на официальном сайте ДОО учредительной и контактной информации</v>
      </c>
      <c r="D78" s="123">
        <f>'Методика оценки'!D345</f>
        <v>0.05</v>
      </c>
      <c r="E78" s="118">
        <f t="shared" ref="E78:L78" si="7">SUM(E79:E83)*$D$78</f>
        <v>5</v>
      </c>
      <c r="F78" s="118">
        <f t="shared" si="7"/>
        <v>5</v>
      </c>
      <c r="G78" s="118">
        <f t="shared" si="7"/>
        <v>5</v>
      </c>
      <c r="H78" s="118">
        <f t="shared" si="7"/>
        <v>4</v>
      </c>
      <c r="I78" s="118">
        <f t="shared" si="7"/>
        <v>5</v>
      </c>
      <c r="J78" s="118">
        <f t="shared" si="7"/>
        <v>5</v>
      </c>
      <c r="K78" s="118">
        <f t="shared" si="7"/>
        <v>1</v>
      </c>
      <c r="L78" s="118">
        <f t="shared" si="7"/>
        <v>5</v>
      </c>
    </row>
    <row r="79" spans="1:12" hidden="1" outlineLevel="1">
      <c r="A79" s="66"/>
      <c r="B79" s="112" t="str">
        <f>'Методика оценки'!A346</f>
        <v>К6.2.1.</v>
      </c>
      <c r="C79" s="113" t="str">
        <f>'Методика оценки'!K346</f>
        <v>о дате создания ДОО</v>
      </c>
      <c r="D79" s="124"/>
      <c r="E79" s="182">
        <f>IF('ИД Свод'!D88='Методика оценки'!$H$347,'Методика оценки'!$E$347,IF('ИД Свод'!D88='Методика оценки'!$H$348,'Методика оценки'!$E$348,'Методика оценки'!$E$347))</f>
        <v>20</v>
      </c>
      <c r="F79" s="182">
        <f>IF('ИД Свод'!E88='Методика оценки'!$H$347,'Методика оценки'!$E$347,IF('ИД Свод'!E88='Методика оценки'!$H$348,'Методика оценки'!$E$348,'Методика оценки'!$E$347))</f>
        <v>20</v>
      </c>
      <c r="G79" s="182">
        <f>IF('ИД Свод'!F88='Методика оценки'!$H$347,'Методика оценки'!$E$347,IF('ИД Свод'!F88='Методика оценки'!$H$348,'Методика оценки'!$E$348,'Методика оценки'!$E$347))</f>
        <v>20</v>
      </c>
      <c r="H79" s="182">
        <f>IF('ИД Свод'!G88='Методика оценки'!$H$347,'Методика оценки'!$E$347,IF('ИД Свод'!G88='Методика оценки'!$H$348,'Методика оценки'!$E$348,'Методика оценки'!$E$347))</f>
        <v>0</v>
      </c>
      <c r="I79" s="182">
        <f>IF('ИД Свод'!H88='Методика оценки'!$H$347,'Методика оценки'!$E$347,IF('ИД Свод'!H88='Методика оценки'!$H$348,'Методика оценки'!$E$348,'Методика оценки'!$E$347))</f>
        <v>20</v>
      </c>
      <c r="J79" s="182">
        <f>IF('ИД Свод'!I88='Методика оценки'!$H$347,'Методика оценки'!$E$347,IF('ИД Свод'!I88='Методика оценки'!$H$348,'Методика оценки'!$E$348,'Методика оценки'!$E$347))</f>
        <v>20</v>
      </c>
      <c r="K79" s="182">
        <f>IF('ИД Свод'!J88='Методика оценки'!$H$347,'Методика оценки'!$E$347,IF('ИД Свод'!J88='Методика оценки'!$H$348,'Методика оценки'!$E$348,'Методика оценки'!$E$347))</f>
        <v>0</v>
      </c>
      <c r="L79" s="182">
        <f>IF('ИД Свод'!K88='Методика оценки'!$H$347,'Методика оценки'!$E$347,IF('ИД Свод'!K88='Методика оценки'!$H$348,'Методика оценки'!$E$348,'Методика оценки'!$E$347))</f>
        <v>20</v>
      </c>
    </row>
    <row r="80" spans="1:12" hidden="1" outlineLevel="1">
      <c r="A80" s="66"/>
      <c r="B80" s="112" t="str">
        <f>'Методика оценки'!A349</f>
        <v>К6.2.2.</v>
      </c>
      <c r="C80" s="113" t="str">
        <f>'Методика оценки'!K349</f>
        <v>об учредителях ДОО</v>
      </c>
      <c r="D80" s="124"/>
      <c r="E80" s="182">
        <f>IF('ИД Свод'!D89='Методика оценки'!$H$350,'Методика оценки'!$E$350,IF('ИД Свод'!D89='Методика оценки'!$H$351,'Методика оценки'!$E$351,'Методика оценки'!$E$350))</f>
        <v>20</v>
      </c>
      <c r="F80" s="182">
        <f>IF('ИД Свод'!E89='Методика оценки'!$H$350,'Методика оценки'!$E$350,IF('ИД Свод'!E89='Методика оценки'!$H$351,'Методика оценки'!$E$351,'Методика оценки'!$E$350))</f>
        <v>20</v>
      </c>
      <c r="G80" s="182">
        <f>IF('ИД Свод'!F89='Методика оценки'!$H$350,'Методика оценки'!$E$350,IF('ИД Свод'!F89='Методика оценки'!$H$351,'Методика оценки'!$E$351,'Методика оценки'!$E$350))</f>
        <v>20</v>
      </c>
      <c r="H80" s="182">
        <f>IF('ИД Свод'!G89='Методика оценки'!$H$350,'Методика оценки'!$E$350,IF('ИД Свод'!G89='Методика оценки'!$H$351,'Методика оценки'!$E$351,'Методика оценки'!$E$350))</f>
        <v>20</v>
      </c>
      <c r="I80" s="182">
        <f>IF('ИД Свод'!H89='Методика оценки'!$H$350,'Методика оценки'!$E$350,IF('ИД Свод'!H89='Методика оценки'!$H$351,'Методика оценки'!$E$351,'Методика оценки'!$E$350))</f>
        <v>20</v>
      </c>
      <c r="J80" s="182">
        <f>IF('ИД Свод'!I89='Методика оценки'!$H$350,'Методика оценки'!$E$350,IF('ИД Свод'!I89='Методика оценки'!$H$351,'Методика оценки'!$E$351,'Методика оценки'!$E$350))</f>
        <v>20</v>
      </c>
      <c r="K80" s="182">
        <f>IF('ИД Свод'!J89='Методика оценки'!$H$350,'Методика оценки'!$E$350,IF('ИД Свод'!J89='Методика оценки'!$H$351,'Методика оценки'!$E$351,'Методика оценки'!$E$350))</f>
        <v>0</v>
      </c>
      <c r="L80" s="182">
        <f>IF('ИД Свод'!K89='Методика оценки'!$H$350,'Методика оценки'!$E$350,IF('ИД Свод'!K89='Методика оценки'!$H$351,'Методика оценки'!$E$351,'Методика оценки'!$E$350))</f>
        <v>20</v>
      </c>
    </row>
    <row r="81" spans="1:12" hidden="1" outlineLevel="1">
      <c r="A81" s="66"/>
      <c r="B81" s="112" t="str">
        <f>'Методика оценки'!A352</f>
        <v>К6.2.3.</v>
      </c>
      <c r="C81" s="113" t="str">
        <f>'Методика оценки'!K352</f>
        <v>о месте нахождения ДОО</v>
      </c>
      <c r="D81" s="124"/>
      <c r="E81" s="182">
        <f>IF('ИД Свод'!D90='Методика оценки'!$H$353,'Методика оценки'!$E$353,IF('ИД Свод'!D90='Методика оценки'!$H$354,'Методика оценки'!$E$354,'Методика оценки'!$E$353))</f>
        <v>20</v>
      </c>
      <c r="F81" s="182">
        <f>IF('ИД Свод'!E90='Методика оценки'!$H$353,'Методика оценки'!$E$353,IF('ИД Свод'!E90='Методика оценки'!$H$354,'Методика оценки'!$E$354,'Методика оценки'!$E$353))</f>
        <v>20</v>
      </c>
      <c r="G81" s="182">
        <f>IF('ИД Свод'!F90='Методика оценки'!$H$353,'Методика оценки'!$E$353,IF('ИД Свод'!F90='Методика оценки'!$H$354,'Методика оценки'!$E$354,'Методика оценки'!$E$353))</f>
        <v>20</v>
      </c>
      <c r="H81" s="182">
        <f>IF('ИД Свод'!G90='Методика оценки'!$H$353,'Методика оценки'!$E$353,IF('ИД Свод'!G90='Методика оценки'!$H$354,'Методика оценки'!$E$354,'Методика оценки'!$E$353))</f>
        <v>20</v>
      </c>
      <c r="I81" s="182">
        <f>IF('ИД Свод'!H90='Методика оценки'!$H$353,'Методика оценки'!$E$353,IF('ИД Свод'!H90='Методика оценки'!$H$354,'Методика оценки'!$E$354,'Методика оценки'!$E$353))</f>
        <v>20</v>
      </c>
      <c r="J81" s="182">
        <f>IF('ИД Свод'!I90='Методика оценки'!$H$353,'Методика оценки'!$E$353,IF('ИД Свод'!I90='Методика оценки'!$H$354,'Методика оценки'!$E$354,'Методика оценки'!$E$353))</f>
        <v>20</v>
      </c>
      <c r="K81" s="182">
        <f>IF('ИД Свод'!J90='Методика оценки'!$H$353,'Методика оценки'!$E$353,IF('ИД Свод'!J90='Методика оценки'!$H$354,'Методика оценки'!$E$354,'Методика оценки'!$E$353))</f>
        <v>0</v>
      </c>
      <c r="L81" s="182">
        <f>IF('ИД Свод'!K90='Методика оценки'!$H$353,'Методика оценки'!$E$353,IF('ИД Свод'!K90='Методика оценки'!$H$354,'Методика оценки'!$E$354,'Методика оценки'!$E$353))</f>
        <v>20</v>
      </c>
    </row>
    <row r="82" spans="1:12" hidden="1" outlineLevel="1">
      <c r="A82" s="66"/>
      <c r="B82" s="112" t="str">
        <f>'Методика оценки'!A355</f>
        <v>К6.2.4.</v>
      </c>
      <c r="C82" s="113" t="str">
        <f>'Методика оценки'!K355</f>
        <v>о графике работы ДОО</v>
      </c>
      <c r="D82" s="124"/>
      <c r="E82" s="182">
        <f>IF('ИД Свод'!D91='Методика оценки'!$H$356,'Методика оценки'!$E$356,IF('ИД Свод'!D91='Методика оценки'!$H$357,'Методика оценки'!$E$357,'Методика оценки'!$E$356))</f>
        <v>20</v>
      </c>
      <c r="F82" s="182">
        <f>IF('ИД Свод'!E91='Методика оценки'!$H$356,'Методика оценки'!$E$356,IF('ИД Свод'!E91='Методика оценки'!$H$357,'Методика оценки'!$E$357,'Методика оценки'!$E$356))</f>
        <v>20</v>
      </c>
      <c r="G82" s="182">
        <f>IF('ИД Свод'!F91='Методика оценки'!$H$356,'Методика оценки'!$E$356,IF('ИД Свод'!F91='Методика оценки'!$H$357,'Методика оценки'!$E$357,'Методика оценки'!$E$356))</f>
        <v>20</v>
      </c>
      <c r="H82" s="182">
        <f>IF('ИД Свод'!G91='Методика оценки'!$H$356,'Методика оценки'!$E$356,IF('ИД Свод'!G91='Методика оценки'!$H$357,'Методика оценки'!$E$357,'Методика оценки'!$E$356))</f>
        <v>20</v>
      </c>
      <c r="I82" s="182">
        <f>IF('ИД Свод'!H91='Методика оценки'!$H$356,'Методика оценки'!$E$356,IF('ИД Свод'!H91='Методика оценки'!$H$357,'Методика оценки'!$E$357,'Методика оценки'!$E$356))</f>
        <v>20</v>
      </c>
      <c r="J82" s="182">
        <f>IF('ИД Свод'!I91='Методика оценки'!$H$356,'Методика оценки'!$E$356,IF('ИД Свод'!I91='Методика оценки'!$H$357,'Методика оценки'!$E$357,'Методика оценки'!$E$356))</f>
        <v>20</v>
      </c>
      <c r="K82" s="182">
        <f>IF('ИД Свод'!J91='Методика оценки'!$H$356,'Методика оценки'!$E$356,IF('ИД Свод'!J91='Методика оценки'!$H$357,'Методика оценки'!$E$357,'Методика оценки'!$E$356))</f>
        <v>0</v>
      </c>
      <c r="L82" s="182">
        <f>IF('ИД Свод'!K91='Методика оценки'!$H$356,'Методика оценки'!$E$356,IF('ИД Свод'!K91='Методика оценки'!$H$357,'Методика оценки'!$E$357,'Методика оценки'!$E$356))</f>
        <v>20</v>
      </c>
    </row>
    <row r="83" spans="1:12" hidden="1" outlineLevel="1">
      <c r="A83" s="66"/>
      <c r="B83" s="112" t="str">
        <f>'Методика оценки'!A358</f>
        <v>К6.2.5.</v>
      </c>
      <c r="C83" s="113" t="str">
        <f>'Методика оценки'!K358</f>
        <v>контактной информации ДОО (телефона, электронной почты)</v>
      </c>
      <c r="D83" s="124"/>
      <c r="E83" s="182">
        <f>IF('ИД Свод'!D92='Методика оценки'!$H$359,'Методика оценки'!$E$359,IF('ИД Свод'!D92='Методика оценки'!$H4360,'Методика оценки'!$E$359,'Методика оценки'!$E$360))</f>
        <v>20</v>
      </c>
      <c r="F83" s="182">
        <f>IF('ИД Свод'!E92='Методика оценки'!$H$359,'Методика оценки'!$E$359,IF('ИД Свод'!E92='Методика оценки'!$H4360,'Методика оценки'!$E$359,'Методика оценки'!$E$360))</f>
        <v>20</v>
      </c>
      <c r="G83" s="182">
        <f>IF('ИД Свод'!F92='Методика оценки'!$H$359,'Методика оценки'!$E$359,IF('ИД Свод'!F92='Методика оценки'!$H4360,'Методика оценки'!$E$359,'Методика оценки'!$E$360))</f>
        <v>20</v>
      </c>
      <c r="H83" s="182">
        <f>IF('ИД Свод'!G92='Методика оценки'!$H$359,'Методика оценки'!$E$359,IF('ИД Свод'!G92='Методика оценки'!$H4360,'Методика оценки'!$E$359,'Методика оценки'!$E$360))</f>
        <v>20</v>
      </c>
      <c r="I83" s="182">
        <f>IF('ИД Свод'!H92='Методика оценки'!$H$359,'Методика оценки'!$E$359,IF('ИД Свод'!H92='Методика оценки'!$H4360,'Методика оценки'!$E$359,'Методика оценки'!$E$360))</f>
        <v>20</v>
      </c>
      <c r="J83" s="182">
        <f>IF('ИД Свод'!I92='Методика оценки'!$H$359,'Методика оценки'!$E$359,IF('ИД Свод'!I92='Методика оценки'!$H4360,'Методика оценки'!$E$359,'Методика оценки'!$E$360))</f>
        <v>20</v>
      </c>
      <c r="K83" s="182">
        <f>IF('ИД Свод'!J92='Методика оценки'!$H$359,'Методика оценки'!$E$359,IF('ИД Свод'!J92='Методика оценки'!$H4360,'Методика оценки'!$E$359,'Методика оценки'!$E$360))</f>
        <v>20</v>
      </c>
      <c r="L83" s="182">
        <f>IF('ИД Свод'!K92='Методика оценки'!$H$359,'Методика оценки'!$E$359,IF('ИД Свод'!K92='Методика оценки'!$H4360,'Методика оценки'!$E$359,'Методика оценки'!$E$360))</f>
        <v>20</v>
      </c>
    </row>
    <row r="84" spans="1:12" hidden="1" outlineLevel="1">
      <c r="A84" s="65"/>
      <c r="B84" s="111" t="str">
        <f>'Методика оценки'!A361</f>
        <v>К6.3.</v>
      </c>
      <c r="C84" s="86" t="str">
        <f>'Методика оценки'!C361</f>
        <v>Наличие  на официальном сайте ДОО сведений о педагогических работниках</v>
      </c>
      <c r="D84" s="123">
        <f>'Методика оценки'!D361</f>
        <v>0.1</v>
      </c>
      <c r="E84" s="118">
        <f>(IF('ИД Свод'!D93='Методика оценки'!$H$362,'Методика оценки'!$E$362,IF('ИД Свод'!D93='Методика оценки'!$H$363,'Методика оценки'!$E$363,'Методика оценки'!$E$362)))*$D$84</f>
        <v>10</v>
      </c>
      <c r="F84" s="118">
        <f>(IF('ИД Свод'!E93='Методика оценки'!$H$362,'Методика оценки'!$E$362,IF('ИД Свод'!E93='Методика оценки'!$H$363,'Методика оценки'!$E$363,'Методика оценки'!$E$362)))*$D$84</f>
        <v>10</v>
      </c>
      <c r="G84" s="118">
        <f>(IF('ИД Свод'!F93='Методика оценки'!$H$362,'Методика оценки'!$E$362,IF('ИД Свод'!F93='Методика оценки'!$H$363,'Методика оценки'!$E$363,'Методика оценки'!$E$362)))*$D$84</f>
        <v>10</v>
      </c>
      <c r="H84" s="118">
        <f>(IF('ИД Свод'!G93='Методика оценки'!$H$362,'Методика оценки'!$E$362,IF('ИД Свод'!G93='Методика оценки'!$H$363,'Методика оценки'!$E$363,'Методика оценки'!$E$362)))*$D$84</f>
        <v>10</v>
      </c>
      <c r="I84" s="118">
        <f>(IF('ИД Свод'!H93='Методика оценки'!$H$362,'Методика оценки'!$E$362,IF('ИД Свод'!H93='Методика оценки'!$H$363,'Методика оценки'!$E$363,'Методика оценки'!$E$362)))*$D$84</f>
        <v>0</v>
      </c>
      <c r="J84" s="118">
        <f>(IF('ИД Свод'!I93='Методика оценки'!$H$362,'Методика оценки'!$E$362,IF('ИД Свод'!I93='Методика оценки'!$H$363,'Методика оценки'!$E$363,'Методика оценки'!$E$362)))*$D$84</f>
        <v>0</v>
      </c>
      <c r="K84" s="118">
        <f>(IF('ИД Свод'!J93='Методика оценки'!$H$362,'Методика оценки'!$E$362,IF('ИД Свод'!J93='Методика оценки'!$H$363,'Методика оценки'!$E$363,'Методика оценки'!$E$362)))*$D$84</f>
        <v>0</v>
      </c>
      <c r="L84" s="118">
        <f>(IF('ИД Свод'!K93='Методика оценки'!$H$362,'Методика оценки'!$E$362,IF('ИД Свод'!K93='Методика оценки'!$H$363,'Методика оценки'!$E$363,'Методика оценки'!$E$362)))*$D$84</f>
        <v>10</v>
      </c>
    </row>
    <row r="85" spans="1:12" hidden="1" outlineLevel="1">
      <c r="A85" s="65"/>
      <c r="B85" s="111" t="str">
        <f>'Методика оценки'!A364</f>
        <v>К6.4.</v>
      </c>
      <c r="C85" s="86" t="str">
        <f>'Методика оценки'!C364</f>
        <v>Наличие на официальном сайте ДОО информации о системе управления ДОО</v>
      </c>
      <c r="D85" s="123">
        <f>'Методика оценки'!D364</f>
        <v>0.1</v>
      </c>
      <c r="E85" s="118">
        <f t="shared" ref="E85:L85" si="8">SUM(E86:E87)*$D$85</f>
        <v>10</v>
      </c>
      <c r="F85" s="118">
        <f t="shared" si="8"/>
        <v>10</v>
      </c>
      <c r="G85" s="118">
        <f t="shared" si="8"/>
        <v>10</v>
      </c>
      <c r="H85" s="118">
        <f t="shared" si="8"/>
        <v>0</v>
      </c>
      <c r="I85" s="118">
        <f t="shared" si="8"/>
        <v>0</v>
      </c>
      <c r="J85" s="118">
        <f t="shared" si="8"/>
        <v>0</v>
      </c>
      <c r="K85" s="118">
        <f t="shared" si="8"/>
        <v>0</v>
      </c>
      <c r="L85" s="118">
        <f t="shared" si="8"/>
        <v>10</v>
      </c>
    </row>
    <row r="86" spans="1:12" hidden="1" outlineLevel="1">
      <c r="A86" s="66"/>
      <c r="B86" s="112" t="str">
        <f>'Методика оценки'!A365</f>
        <v>К6.4.1.</v>
      </c>
      <c r="C86" s="113" t="str">
        <f>'Методика оценки'!K365</f>
        <v>об органах управления</v>
      </c>
      <c r="D86" s="124"/>
      <c r="E86" s="182">
        <f>IF('ИД Свод'!D95='Методика оценки'!$H$366,'Методика оценки'!$E$366,IF('ИД Свод'!D95='Методика оценки'!$H$367,'Методика оценки'!$E$367,'Методика оценки'!$E$366))</f>
        <v>50</v>
      </c>
      <c r="F86" s="182">
        <f>IF('ИД Свод'!E95='Методика оценки'!$H$366,'Методика оценки'!$E$366,IF('ИД Свод'!E95='Методика оценки'!$H$367,'Методика оценки'!$E$367,'Методика оценки'!$E$366))</f>
        <v>50</v>
      </c>
      <c r="G86" s="182">
        <f>IF('ИД Свод'!F95='Методика оценки'!$H$366,'Методика оценки'!$E$366,IF('ИД Свод'!F95='Методика оценки'!$H$367,'Методика оценки'!$E$367,'Методика оценки'!$E$366))</f>
        <v>50</v>
      </c>
      <c r="H86" s="182">
        <f>IF('ИД Свод'!G95='Методика оценки'!$H$366,'Методика оценки'!$E$366,IF('ИД Свод'!G95='Методика оценки'!$H$367,'Методика оценки'!$E$367,'Методика оценки'!$E$366))</f>
        <v>0</v>
      </c>
      <c r="I86" s="182">
        <f>IF('ИД Свод'!H95='Методика оценки'!$H$366,'Методика оценки'!$E$366,IF('ИД Свод'!H95='Методика оценки'!$H$367,'Методика оценки'!$E$367,'Методика оценки'!$E$366))</f>
        <v>0</v>
      </c>
      <c r="J86" s="182">
        <f>IF('ИД Свод'!I95='Методика оценки'!$H$366,'Методика оценки'!$E$366,IF('ИД Свод'!I95='Методика оценки'!$H$367,'Методика оценки'!$E$367,'Методика оценки'!$E$366))</f>
        <v>0</v>
      </c>
      <c r="K86" s="182">
        <f>IF('ИД Свод'!J95='Методика оценки'!$H$366,'Методика оценки'!$E$366,IF('ИД Свод'!J95='Методика оценки'!$H$367,'Методика оценки'!$E$367,'Методика оценки'!$E$366))</f>
        <v>0</v>
      </c>
      <c r="L86" s="182">
        <f>IF('ИД Свод'!K95='Методика оценки'!$H$366,'Методика оценки'!$E$366,IF('ИД Свод'!K95='Методика оценки'!$H$367,'Методика оценки'!$E$367,'Методика оценки'!$E$366))</f>
        <v>50</v>
      </c>
    </row>
    <row r="87" spans="1:12" hidden="1" outlineLevel="1">
      <c r="A87" s="66"/>
      <c r="B87" s="112" t="str">
        <f>'Методика оценки'!A368</f>
        <v>К6.4.2.</v>
      </c>
      <c r="C87" s="113" t="str">
        <f>'Методика оценки'!K368</f>
        <v>о руководителях органов управления</v>
      </c>
      <c r="D87" s="124"/>
      <c r="E87" s="182">
        <f>IF('ИД Свод'!D96='Методика оценки'!$H$369,'Методика оценки'!$E$369,IF('ИД Свод'!D96='Методика оценки'!$H$370,'Методика оценки'!$E$370,'Методика оценки'!$E$369))</f>
        <v>50</v>
      </c>
      <c r="F87" s="182">
        <f>IF('ИД Свод'!E96='Методика оценки'!$H$369,'Методика оценки'!$E$369,IF('ИД Свод'!E96='Методика оценки'!$H$370,'Методика оценки'!$E$370,'Методика оценки'!$E$369))</f>
        <v>50</v>
      </c>
      <c r="G87" s="182">
        <f>IF('ИД Свод'!F96='Методика оценки'!$H$369,'Методика оценки'!$E$369,IF('ИД Свод'!F96='Методика оценки'!$H$370,'Методика оценки'!$E$370,'Методика оценки'!$E$369))</f>
        <v>50</v>
      </c>
      <c r="H87" s="182">
        <f>IF('ИД Свод'!G96='Методика оценки'!$H$369,'Методика оценки'!$E$369,IF('ИД Свод'!G96='Методика оценки'!$H$370,'Методика оценки'!$E$370,'Методика оценки'!$E$369))</f>
        <v>0</v>
      </c>
      <c r="I87" s="182">
        <f>IF('ИД Свод'!H96='Методика оценки'!$H$369,'Методика оценки'!$E$369,IF('ИД Свод'!H96='Методика оценки'!$H$370,'Методика оценки'!$E$370,'Методика оценки'!$E$369))</f>
        <v>0</v>
      </c>
      <c r="J87" s="182">
        <f>IF('ИД Свод'!I96='Методика оценки'!$H$369,'Методика оценки'!$E$369,IF('ИД Свод'!I96='Методика оценки'!$H$370,'Методика оценки'!$E$370,'Методика оценки'!$E$369))</f>
        <v>0</v>
      </c>
      <c r="K87" s="182">
        <f>IF('ИД Свод'!J96='Методика оценки'!$H$369,'Методика оценки'!$E$369,IF('ИД Свод'!J96='Методика оценки'!$H$370,'Методика оценки'!$E$370,'Методика оценки'!$E$369))</f>
        <v>0</v>
      </c>
      <c r="L87" s="182">
        <f>IF('ИД Свод'!K96='Методика оценки'!$H$369,'Методика оценки'!$E$369,IF('ИД Свод'!K96='Методика оценки'!$H$370,'Методика оценки'!$E$370,'Методика оценки'!$E$369))</f>
        <v>50</v>
      </c>
    </row>
    <row r="88" spans="1:12" hidden="1" outlineLevel="1">
      <c r="A88" s="65"/>
      <c r="B88" s="111" t="str">
        <f>'Методика оценки'!A371</f>
        <v>К6.5.</v>
      </c>
      <c r="C88" s="86" t="str">
        <f>'Методика оценки'!C371</f>
        <v>Наличие на официальном сайте отчета о результатах самообследования ДОО</v>
      </c>
      <c r="D88" s="123">
        <f>'Методика оценки'!D371</f>
        <v>0.1</v>
      </c>
      <c r="E88" s="118">
        <f>(IF('ИД Свод'!D97='Методика оценки'!$H$372,'Методика оценки'!$E4372,IF('ИД Свод'!D97='Методика оценки'!$H$373,'Методика оценки'!$E$373,'Методика оценки'!$E$372)))*$D$88</f>
        <v>0</v>
      </c>
      <c r="F88" s="118">
        <f>(IF('ИД Свод'!E97='Методика оценки'!$H$372,'Методика оценки'!$E4372,IF('ИД Свод'!E97='Методика оценки'!$H$373,'Методика оценки'!$E$373,'Методика оценки'!$E$372)))*$D$88</f>
        <v>0</v>
      </c>
      <c r="G88" s="118">
        <f>(IF('ИД Свод'!F97='Методика оценки'!$H$372,'Методика оценки'!$E4372,IF('ИД Свод'!F97='Методика оценки'!$H$373,'Методика оценки'!$E$373,'Методика оценки'!$E$372)))*$D$88</f>
        <v>0</v>
      </c>
      <c r="H88" s="118">
        <f>(IF('ИД Свод'!G97='Методика оценки'!$H$372,'Методика оценки'!$E4372,IF('ИД Свод'!G97='Методика оценки'!$H$373,'Методика оценки'!$E$373,'Методика оценки'!$E$372)))*$D$88</f>
        <v>0</v>
      </c>
      <c r="I88" s="118">
        <f>(IF('ИД Свод'!H97='Методика оценки'!$H$372,'Методика оценки'!$E4372,IF('ИД Свод'!H97='Методика оценки'!$H$373,'Методика оценки'!$E$373,'Методика оценки'!$E$372)))*$D$88</f>
        <v>0</v>
      </c>
      <c r="J88" s="118">
        <f>(IF('ИД Свод'!I97='Методика оценки'!$H$372,'Методика оценки'!$E4372,IF('ИД Свод'!I97='Методика оценки'!$H$373,'Методика оценки'!$E$373,'Методика оценки'!$E$372)))*$D$88</f>
        <v>0</v>
      </c>
      <c r="K88" s="118">
        <f>(IF('ИД Свод'!J97='Методика оценки'!$H$372,'Методика оценки'!$E4372,IF('ИД Свод'!J97='Методика оценки'!$H$373,'Методика оценки'!$E$373,'Методика оценки'!$E$372)))*$D$88</f>
        <v>0</v>
      </c>
      <c r="L88" s="118">
        <f>(IF('ИД Свод'!K97='Методика оценки'!$H$372,'Методика оценки'!$E4372,IF('ИД Свод'!K97='Методика оценки'!$H$373,'Методика оценки'!$E$373,'Методика оценки'!$E$372)))*$D$88</f>
        <v>0</v>
      </c>
    </row>
    <row r="89" spans="1:12" ht="30" hidden="1" outlineLevel="1">
      <c r="A89" s="65"/>
      <c r="B89" s="111" t="str">
        <f>'Методика оценки'!A374</f>
        <v>К6.6.</v>
      </c>
      <c r="C89" s="86" t="str">
        <f>'Методика оценки'!C374</f>
        <v>Наличие на официальном сайте информации о материально-техническом обеспечении образовательной деятельности в ДОО.</v>
      </c>
      <c r="D89" s="123">
        <f>'Методика оценки'!D374</f>
        <v>0.1</v>
      </c>
      <c r="E89" s="118">
        <f>(IF('ИД Свод'!D98='Методика оценки'!$H$375,'Методика оценки'!$E$375,IF('ИД Свод'!D98='Методика оценки'!$H$376,'Методика оценки'!$E$376,'Методика оценки'!$E4375)))*$D$89</f>
        <v>0</v>
      </c>
      <c r="F89" s="118">
        <f>(IF('ИД Свод'!E98='Методика оценки'!$H$375,'Методика оценки'!$E$375,IF('ИД Свод'!E98='Методика оценки'!$H$376,'Методика оценки'!$E$376,'Методика оценки'!$E4375)))*$D$89</f>
        <v>0</v>
      </c>
      <c r="G89" s="118">
        <f>(IF('ИД Свод'!F98='Методика оценки'!$H$375,'Методика оценки'!$E$375,IF('ИД Свод'!F98='Методика оценки'!$H$376,'Методика оценки'!$E$376,'Методика оценки'!$E4375)))*$D$89</f>
        <v>0</v>
      </c>
      <c r="H89" s="118">
        <f>(IF('ИД Свод'!G98='Методика оценки'!$H$375,'Методика оценки'!$E$375,IF('ИД Свод'!G98='Методика оценки'!$H$376,'Методика оценки'!$E$376,'Методика оценки'!$E4375)))*$D$89</f>
        <v>0</v>
      </c>
      <c r="I89" s="118">
        <f>(IF('ИД Свод'!H98='Методика оценки'!$H$375,'Методика оценки'!$E$375,IF('ИД Свод'!H98='Методика оценки'!$H$376,'Методика оценки'!$E$376,'Методика оценки'!$E4375)))*$D$89</f>
        <v>0</v>
      </c>
      <c r="J89" s="118">
        <f>(IF('ИД Свод'!I98='Методика оценки'!$H$375,'Методика оценки'!$E$375,IF('ИД Свод'!I98='Методика оценки'!$H$376,'Методика оценки'!$E$376,'Методика оценки'!$E4375)))*$D$89</f>
        <v>0</v>
      </c>
      <c r="K89" s="118">
        <f>(IF('ИД Свод'!J98='Методика оценки'!$H$375,'Методика оценки'!$E$375,IF('ИД Свод'!J98='Методика оценки'!$H$376,'Методика оценки'!$E$376,'Методика оценки'!$E4375)))*$D$89</f>
        <v>0</v>
      </c>
      <c r="L89" s="118">
        <f>(IF('ИД Свод'!K98='Методика оценки'!$H$375,'Методика оценки'!$E$375,IF('ИД Свод'!K98='Методика оценки'!$H$376,'Методика оценки'!$E$376,'Методика оценки'!$E4375)))*$D$89</f>
        <v>0</v>
      </c>
    </row>
    <row r="90" spans="1:12" ht="30" hidden="1" outlineLevel="1">
      <c r="A90" s="65"/>
      <c r="B90" s="111" t="str">
        <f>'Методика оценки'!A377</f>
        <v>К6.7.</v>
      </c>
      <c r="C90" s="86" t="str">
        <f>'Методика оценки'!C377</f>
        <v>Наличие на официальном сайте ДОО данных об образовательной программе и методических материалах.</v>
      </c>
      <c r="D90" s="123">
        <f>'Методика оценки'!D377</f>
        <v>0.1</v>
      </c>
      <c r="E90" s="118">
        <f t="shared" ref="E90:L90" si="9">SUM(E91:E93)*$D$90</f>
        <v>3.33</v>
      </c>
      <c r="F90" s="118">
        <f t="shared" si="9"/>
        <v>3.33</v>
      </c>
      <c r="G90" s="118">
        <f t="shared" si="9"/>
        <v>3.33</v>
      </c>
      <c r="H90" s="118">
        <f t="shared" si="9"/>
        <v>3.33</v>
      </c>
      <c r="I90" s="118">
        <f t="shared" si="9"/>
        <v>0</v>
      </c>
      <c r="J90" s="118">
        <f t="shared" si="9"/>
        <v>9.99</v>
      </c>
      <c r="K90" s="118">
        <f t="shared" si="9"/>
        <v>0</v>
      </c>
      <c r="L90" s="118">
        <f t="shared" si="9"/>
        <v>9.99</v>
      </c>
    </row>
    <row r="91" spans="1:12" hidden="1" outlineLevel="1">
      <c r="A91" s="66"/>
      <c r="B91" s="112" t="str">
        <f>'Методика оценки'!A378</f>
        <v>К6.7.1.</v>
      </c>
      <c r="C91" s="113" t="str">
        <f>'Методика оценки'!K378</f>
        <v>образовательную программу ДОО</v>
      </c>
      <c r="D91" s="124"/>
      <c r="E91" s="182">
        <f>IF('ИД Свод'!D100='Методика оценки'!$H$379,'Методика оценки'!$E$379,IF('ИД Свод'!D100='Методика оценки'!$H$380,'Методика оценки'!$E$380,'Методика оценки'!$E$379))</f>
        <v>0</v>
      </c>
      <c r="F91" s="182">
        <f>IF('ИД Свод'!E100='Методика оценки'!$H$379,'Методика оценки'!$E$379,IF('ИД Свод'!E100='Методика оценки'!$H$380,'Методика оценки'!$E$380,'Методика оценки'!$E$379))</f>
        <v>0</v>
      </c>
      <c r="G91" s="182">
        <f>IF('ИД Свод'!F100='Методика оценки'!$H$379,'Методика оценки'!$E$379,IF('ИД Свод'!F100='Методика оценки'!$H$380,'Методика оценки'!$E$380,'Методика оценки'!$E$379))</f>
        <v>0</v>
      </c>
      <c r="H91" s="182">
        <f>IF('ИД Свод'!G100='Методика оценки'!$H$379,'Методика оценки'!$E$379,IF('ИД Свод'!G100='Методика оценки'!$H$380,'Методика оценки'!$E$380,'Методика оценки'!$E$379))</f>
        <v>0</v>
      </c>
      <c r="I91" s="182">
        <f>IF('ИД Свод'!H100='Методика оценки'!$H$379,'Методика оценки'!$E$379,IF('ИД Свод'!H100='Методика оценки'!$H$380,'Методика оценки'!$E$380,'Методика оценки'!$E$379))</f>
        <v>0</v>
      </c>
      <c r="J91" s="182">
        <f>IF('ИД Свод'!I100='Методика оценки'!$H$379,'Методика оценки'!$E$379,IF('ИД Свод'!I100='Методика оценки'!$H$380,'Методика оценки'!$E$380,'Методика оценки'!$E$379))</f>
        <v>33.299999999999997</v>
      </c>
      <c r="K91" s="182">
        <f>IF('ИД Свод'!J100='Методика оценки'!$H$379,'Методика оценки'!$E$379,IF('ИД Свод'!J100='Методика оценки'!$H$380,'Методика оценки'!$E$380,'Методика оценки'!$E$379))</f>
        <v>0</v>
      </c>
      <c r="L91" s="182">
        <f>IF('ИД Свод'!K100='Методика оценки'!$H$379,'Методика оценки'!$E$379,IF('ИД Свод'!K100='Методика оценки'!$H$380,'Методика оценки'!$E$380,'Методика оценки'!$E$379))</f>
        <v>33.299999999999997</v>
      </c>
    </row>
    <row r="92" spans="1:12" hidden="1" outlineLevel="1">
      <c r="A92" s="66"/>
      <c r="B92" s="112" t="str">
        <f>'Методика оценки'!A381</f>
        <v>К6.7.2.</v>
      </c>
      <c r="C92" s="113" t="str">
        <f>'Методика оценки'!K381</f>
        <v>календарный учебный график ДОО</v>
      </c>
      <c r="D92" s="124"/>
      <c r="E92" s="182">
        <f>IF('ИД Свод'!D101='Методика оценки'!$H$382,'Методика оценки'!$E$382,IF('ИД Свод'!D101='Методика оценки'!$H$383,'Методика оценки'!$E$383,'Методика оценки'!$E$382))</f>
        <v>33.299999999999997</v>
      </c>
      <c r="F92" s="182">
        <f>IF('ИД Свод'!E101='Методика оценки'!$H$382,'Методика оценки'!$E$382,IF('ИД Свод'!E101='Методика оценки'!$H$383,'Методика оценки'!$E$383,'Методика оценки'!$E$382))</f>
        <v>33.299999999999997</v>
      </c>
      <c r="G92" s="182">
        <f>IF('ИД Свод'!F101='Методика оценки'!$H$382,'Методика оценки'!$E$382,IF('ИД Свод'!F101='Методика оценки'!$H$383,'Методика оценки'!$E$383,'Методика оценки'!$E$382))</f>
        <v>33.299999999999997</v>
      </c>
      <c r="H92" s="182">
        <f>IF('ИД Свод'!G101='Методика оценки'!$H$382,'Методика оценки'!$E$382,IF('ИД Свод'!G101='Методика оценки'!$H$383,'Методика оценки'!$E$383,'Методика оценки'!$E$382))</f>
        <v>0</v>
      </c>
      <c r="I92" s="182">
        <f>IF('ИД Свод'!H101='Методика оценки'!$H$382,'Методика оценки'!$E$382,IF('ИД Свод'!H101='Методика оценки'!$H$383,'Методика оценки'!$E$383,'Методика оценки'!$E$382))</f>
        <v>0</v>
      </c>
      <c r="J92" s="182">
        <f>IF('ИД Свод'!I101='Методика оценки'!$H$382,'Методика оценки'!$E$382,IF('ИД Свод'!I101='Методика оценки'!$H$383,'Методика оценки'!$E$383,'Методика оценки'!$E$382))</f>
        <v>33.299999999999997</v>
      </c>
      <c r="K92" s="182">
        <f>IF('ИД Свод'!J101='Методика оценки'!$H$382,'Методика оценки'!$E$382,IF('ИД Свод'!J101='Методика оценки'!$H$383,'Методика оценки'!$E$383,'Методика оценки'!$E$382))</f>
        <v>0</v>
      </c>
      <c r="L92" s="182">
        <f>IF('ИД Свод'!K101='Методика оценки'!$H$382,'Методика оценки'!$E$382,IF('ИД Свод'!K101='Методика оценки'!$H$383,'Методика оценки'!$E$383,'Методика оценки'!$E$382))</f>
        <v>33.299999999999997</v>
      </c>
    </row>
    <row r="93" spans="1:12" hidden="1" outlineLevel="1">
      <c r="A93" s="66"/>
      <c r="B93" s="112" t="str">
        <f>'Методика оценки'!A384</f>
        <v>К6.7.3.</v>
      </c>
      <c r="C93" s="113" t="str">
        <f>'Методика оценки'!K384</f>
        <v>методические материалы ДОО</v>
      </c>
      <c r="D93" s="124"/>
      <c r="E93" s="182">
        <f>IF('ИД Свод'!D102='Методика оценки'!$H$385,'Методика оценки'!$E$385,IF('ИД Свод'!D102='Методика оценки'!$H$386,'Методика оценки'!$E$386,'Методика оценки'!$E$385))</f>
        <v>0</v>
      </c>
      <c r="F93" s="182">
        <f>IF('ИД Свод'!E102='Методика оценки'!$H$385,'Методика оценки'!$E$385,IF('ИД Свод'!E102='Методика оценки'!$H$386,'Методика оценки'!$E$386,'Методика оценки'!$E$385))</f>
        <v>0</v>
      </c>
      <c r="G93" s="182">
        <f>IF('ИД Свод'!F102='Методика оценки'!$H$385,'Методика оценки'!$E$385,IF('ИД Свод'!F102='Методика оценки'!$H$386,'Методика оценки'!$E$386,'Методика оценки'!$E$385))</f>
        <v>0</v>
      </c>
      <c r="H93" s="182">
        <f>IF('ИД Свод'!G102='Методика оценки'!$H$385,'Методика оценки'!$E$385,IF('ИД Свод'!G102='Методика оценки'!$H$386,'Методика оценки'!$E$386,'Методика оценки'!$E$385))</f>
        <v>33.299999999999997</v>
      </c>
      <c r="I93" s="182">
        <f>IF('ИД Свод'!H102='Методика оценки'!$H$385,'Методика оценки'!$E$385,IF('ИД Свод'!H102='Методика оценки'!$H$386,'Методика оценки'!$E$386,'Методика оценки'!$E$385))</f>
        <v>0</v>
      </c>
      <c r="J93" s="182">
        <f>IF('ИД Свод'!I102='Методика оценки'!$H$385,'Методика оценки'!$E$385,IF('ИД Свод'!I102='Методика оценки'!$H$386,'Методика оценки'!$E$386,'Методика оценки'!$E$385))</f>
        <v>33.299999999999997</v>
      </c>
      <c r="K93" s="182">
        <f>IF('ИД Свод'!J102='Методика оценки'!$H$385,'Методика оценки'!$E$385,IF('ИД Свод'!J102='Методика оценки'!$H$386,'Методика оценки'!$E$386,'Методика оценки'!$E$385))</f>
        <v>0</v>
      </c>
      <c r="L93" s="182">
        <f>IF('ИД Свод'!K102='Методика оценки'!$H$385,'Методика оценки'!$E$385,IF('ИД Свод'!K102='Методика оценки'!$H$386,'Методика оценки'!$E$386,'Методика оценки'!$E$385))</f>
        <v>33.299999999999997</v>
      </c>
    </row>
    <row r="94" spans="1:12" ht="30" hidden="1" outlineLevel="1">
      <c r="A94" s="65"/>
      <c r="B94" s="111" t="str">
        <f>'Методика оценки'!A387</f>
        <v>К6.8.</v>
      </c>
      <c r="C94" s="86" t="str">
        <f>'Методика оценки'!C387</f>
        <v>Наличие на официальном сайте информации о предписаниях надзорных органов, отчетов об исполнении таких предписаний.</v>
      </c>
      <c r="D94" s="123">
        <f>'Методика оценки'!D387</f>
        <v>0.1</v>
      </c>
      <c r="E94" s="118">
        <f>(IF('ИД Свод'!D103='Методика оценки'!$H$388,'Методика оценки'!$E$388,IF('ИД Свод'!D103='Методика оценки'!$H$389,'Методика оценки'!$E$389,'Методика оценки'!$E$388)))*$D$94</f>
        <v>0</v>
      </c>
      <c r="F94" s="118">
        <f>(IF('ИД Свод'!E103='Методика оценки'!$H$388,'Методика оценки'!$E$388,IF('ИД Свод'!E103='Методика оценки'!$H$389,'Методика оценки'!$E$389,'Методика оценки'!$E$388)))*$D$94</f>
        <v>0</v>
      </c>
      <c r="G94" s="118">
        <f>(IF('ИД Свод'!F103='Методика оценки'!$H$388,'Методика оценки'!$E$388,IF('ИД Свод'!F103='Методика оценки'!$H$389,'Методика оценки'!$E$389,'Методика оценки'!$E$388)))*$D$94</f>
        <v>0</v>
      </c>
      <c r="H94" s="118">
        <f>(IF('ИД Свод'!G103='Методика оценки'!$H$388,'Методика оценки'!$E$388,IF('ИД Свод'!G103='Методика оценки'!$H$389,'Методика оценки'!$E$389,'Методика оценки'!$E$388)))*$D$94</f>
        <v>0</v>
      </c>
      <c r="I94" s="118">
        <f>(IF('ИД Свод'!H103='Методика оценки'!$H$388,'Методика оценки'!$E$388,IF('ИД Свод'!H103='Методика оценки'!$H$389,'Методика оценки'!$E$389,'Методика оценки'!$E$388)))*$D$94</f>
        <v>0</v>
      </c>
      <c r="J94" s="118">
        <f>(IF('ИД Свод'!I103='Методика оценки'!$H$388,'Методика оценки'!$E$388,IF('ИД Свод'!I103='Методика оценки'!$H$389,'Методика оценки'!$E$389,'Методика оценки'!$E$388)))*$D$94</f>
        <v>0</v>
      </c>
      <c r="K94" s="118">
        <f>(IF('ИД Свод'!J103='Методика оценки'!$H$388,'Методика оценки'!$E$388,IF('ИД Свод'!J103='Методика оценки'!$H$389,'Методика оценки'!$E$389,'Методика оценки'!$E$388)))*$D$94</f>
        <v>0</v>
      </c>
      <c r="L94" s="118">
        <f>(IF('ИД Свод'!K103='Методика оценки'!$H$388,'Методика оценки'!$E$388,IF('ИД Свод'!K103='Методика оценки'!$H$389,'Методика оценки'!$E$389,'Методика оценки'!$E$388)))*$D$94</f>
        <v>0</v>
      </c>
    </row>
    <row r="95" spans="1:12" ht="30" hidden="1" outlineLevel="1">
      <c r="A95" s="65"/>
      <c r="B95" s="111" t="str">
        <f>'Методика оценки'!A390</f>
        <v>К6.9.</v>
      </c>
      <c r="C95" s="86" t="str">
        <f>'Методика оценки'!C390</f>
        <v>Наличие на официальном сайте ДОО электронной формы обратной связи (для отправки жалоб, предложений и пр.)</v>
      </c>
      <c r="D95" s="123">
        <f>'Методика оценки'!D390</f>
        <v>0.1</v>
      </c>
      <c r="E95" s="118">
        <f>(IF('ИД Свод'!D104='Методика оценки'!$H$391,'Методика оценки'!$E$391,IF('ИД Свод'!D104='Методика оценки'!$H$392,'Методика оценки'!$E$392,'Методика оценки'!$E$391)))*$D$95</f>
        <v>10</v>
      </c>
      <c r="F95" s="118">
        <f>(IF('ИД Свод'!E104='Методика оценки'!$H$391,'Методика оценки'!$E$391,IF('ИД Свод'!E104='Методика оценки'!$H$392,'Методика оценки'!$E$392,'Методика оценки'!$E$391)))*$D$95</f>
        <v>10</v>
      </c>
      <c r="G95" s="118">
        <f>(IF('ИД Свод'!F104='Методика оценки'!$H$391,'Методика оценки'!$E$391,IF('ИД Свод'!F104='Методика оценки'!$H$392,'Методика оценки'!$E$392,'Методика оценки'!$E$391)))*$D$95</f>
        <v>10</v>
      </c>
      <c r="H95" s="118">
        <f>(IF('ИД Свод'!G104='Методика оценки'!$H$391,'Методика оценки'!$E$391,IF('ИД Свод'!G104='Методика оценки'!$H$392,'Методика оценки'!$E$392,'Методика оценки'!$E$391)))*$D$95</f>
        <v>10</v>
      </c>
      <c r="I95" s="118">
        <f>(IF('ИД Свод'!H104='Методика оценки'!$H$391,'Методика оценки'!$E$391,IF('ИД Свод'!H104='Методика оценки'!$H$392,'Методика оценки'!$E$392,'Методика оценки'!$E$391)))*$D$95</f>
        <v>0</v>
      </c>
      <c r="J95" s="118">
        <f>(IF('ИД Свод'!I104='Методика оценки'!$H$391,'Методика оценки'!$E$391,IF('ИД Свод'!I104='Методика оценки'!$H$392,'Методика оценки'!$E$392,'Методика оценки'!$E$391)))*$D$95</f>
        <v>10</v>
      </c>
      <c r="K95" s="118">
        <f>(IF('ИД Свод'!J104='Методика оценки'!$H$391,'Методика оценки'!$E$391,IF('ИД Свод'!J104='Методика оценки'!$H$392,'Методика оценки'!$E$392,'Методика оценки'!$E$391)))*$D$95</f>
        <v>0</v>
      </c>
      <c r="L95" s="118">
        <f>(IF('ИД Свод'!K104='Методика оценки'!$H$391,'Методика оценки'!$E$391,IF('ИД Свод'!K104='Методика оценки'!$H$392,'Методика оценки'!$E$392,'Методика оценки'!$E$391)))*$D$95</f>
        <v>10</v>
      </c>
    </row>
    <row r="96" spans="1:12" hidden="1" outlineLevel="1">
      <c r="A96" s="65"/>
      <c r="B96" s="111" t="str">
        <f>'Методика оценки'!A393</f>
        <v>К6.10.</v>
      </c>
      <c r="C96" s="86" t="str">
        <f>'Методика оценки'!C393</f>
        <v xml:space="preserve">Наличие в открытом доступе ежегодного публичного доклада ДОО </v>
      </c>
      <c r="D96" s="123">
        <f>'Методика оценки'!D393</f>
        <v>0.1</v>
      </c>
      <c r="E96" s="118">
        <f>(IF('ИД Свод'!D105='Методика оценки'!$H$394,'Методика оценки'!$E$394,IF('ИД Свод'!D105='Методика оценки'!$H$395,'Методика оценки'!$E$395,'Методика оценки'!$E$394)))*$D$96</f>
        <v>0</v>
      </c>
      <c r="F96" s="118">
        <f>(IF('ИД Свод'!E105='Методика оценки'!$H$394,'Методика оценки'!$E$394,IF('ИД Свод'!E105='Методика оценки'!$H$395,'Методика оценки'!$E$395,'Методика оценки'!$E$394)))*$D$96</f>
        <v>0</v>
      </c>
      <c r="G96" s="118">
        <f>(IF('ИД Свод'!F105='Методика оценки'!$H$394,'Методика оценки'!$E$394,IF('ИД Свод'!F105='Методика оценки'!$H$395,'Методика оценки'!$E$395,'Методика оценки'!$E$394)))*$D$96</f>
        <v>0</v>
      </c>
      <c r="H96" s="118">
        <f>(IF('ИД Свод'!G105='Методика оценки'!$H$394,'Методика оценки'!$E$394,IF('ИД Свод'!G105='Методика оценки'!$H$395,'Методика оценки'!$E$395,'Методика оценки'!$E$394)))*$D$96</f>
        <v>0</v>
      </c>
      <c r="I96" s="118">
        <f>(IF('ИД Свод'!H105='Методика оценки'!$H$394,'Методика оценки'!$E$394,IF('ИД Свод'!H105='Методика оценки'!$H$395,'Методика оценки'!$E$395,'Методика оценки'!$E$394)))*$D$96</f>
        <v>0</v>
      </c>
      <c r="J96" s="118">
        <f>(IF('ИД Свод'!I105='Методика оценки'!$H$394,'Методика оценки'!$E$394,IF('ИД Свод'!I105='Методика оценки'!$H$395,'Методика оценки'!$E$395,'Методика оценки'!$E$394)))*$D$96</f>
        <v>10</v>
      </c>
      <c r="K96" s="118">
        <f>(IF('ИД Свод'!J105='Методика оценки'!$H$394,'Методика оценки'!$E$394,IF('ИД Свод'!J105='Методика оценки'!$H$395,'Методика оценки'!$E$395,'Методика оценки'!$E$394)))*$D$96</f>
        <v>0</v>
      </c>
      <c r="L96" s="118">
        <f>(IF('ИД Свод'!K105='Методика оценки'!$H$394,'Методика оценки'!$E$394,IF('ИД Свод'!K105='Методика оценки'!$H$395,'Методика оценки'!$E$395,'Методика оценки'!$E$394)))*$D$96</f>
        <v>10</v>
      </c>
    </row>
    <row r="97" spans="1:12" hidden="1" outlineLevel="1">
      <c r="A97" s="65"/>
      <c r="B97" s="111" t="str">
        <f>'Методика оценки'!A396</f>
        <v>К6.11.</v>
      </c>
      <c r="C97" s="86" t="str">
        <f>'Методика оценки'!C396</f>
        <v>Количество используемых дополнительных форм информирования родителей</v>
      </c>
      <c r="D97" s="123">
        <f>'Методика оценки'!D396</f>
        <v>0.1</v>
      </c>
      <c r="E97" s="118">
        <f>(IF('ИД Свод'!D106&lt;='Методика оценки'!$J$397,'Методика оценки'!$E$397,IF('Методика оценки'!$H$398&lt;='ИД Свод'!D106&lt;='Методика оценки'!$J$398,'Методика оценки'!$E$398,IF('ИД Свод'!D106&gt;='Методика оценки'!$H$399,'Методика оценки'!$E$399,'Методика оценки'!$E$398))))*$D$97</f>
        <v>10</v>
      </c>
      <c r="F97" s="118">
        <f>(IF('ИД Свод'!E106&lt;='Методика оценки'!$J$397,'Методика оценки'!$E$397,IF('Методика оценки'!$H$398&lt;='ИД Свод'!E106&lt;='Методика оценки'!$J$398,'Методика оценки'!$E$398,IF('ИД Свод'!E106&gt;='Методика оценки'!$H$399,'Методика оценки'!$E$399,'Методика оценки'!$E$398))))*$D$97</f>
        <v>10</v>
      </c>
      <c r="G97" s="118">
        <f>(IF('ИД Свод'!F106&lt;='Методика оценки'!$J$397,'Методика оценки'!$E$397,IF('Методика оценки'!$H$398&lt;='ИД Свод'!F106&lt;='Методика оценки'!$J$398,'Методика оценки'!$E$398,IF('ИД Свод'!F106&gt;='Методика оценки'!$H$399,'Методика оценки'!$E$399,'Методика оценки'!$E$398))))*$D$97</f>
        <v>10</v>
      </c>
      <c r="H97" s="118">
        <f>(IF('ИД Свод'!G106&lt;='Методика оценки'!$J$397,'Методика оценки'!$E$397,IF('Методика оценки'!$H$398&lt;='ИД Свод'!G106&lt;='Методика оценки'!$J$398,'Методика оценки'!$E$398,IF('ИД Свод'!G106&gt;='Методика оценки'!$H$399,'Методика оценки'!$E$399,'Методика оценки'!$E$398))))*$D$97</f>
        <v>10</v>
      </c>
      <c r="I97" s="118">
        <f>(IF('ИД Свод'!H106&lt;='Методика оценки'!$J$397,'Методика оценки'!$E$397,IF('Методика оценки'!$H$398&lt;='ИД Свод'!H106&lt;='Методика оценки'!$J$398,'Методика оценки'!$E$398,IF('ИД Свод'!H106&gt;='Методика оценки'!$H$399,'Методика оценки'!$E$399,'Методика оценки'!$E$398))))*$D$97</f>
        <v>0</v>
      </c>
      <c r="J97" s="118">
        <f>(IF('ИД Свод'!I106&lt;='Методика оценки'!$J$397,'Методика оценки'!$E$397,IF('Методика оценки'!$H$398&lt;='ИД Свод'!I106&lt;='Методика оценки'!$J$398,'Методика оценки'!$E$398,IF('ИД Свод'!I106&gt;='Методика оценки'!$H$399,'Методика оценки'!$E$399,'Методика оценки'!$E$398))))*$D$97</f>
        <v>10</v>
      </c>
      <c r="K97" s="118">
        <f>(IF('ИД Свод'!J106&lt;='Методика оценки'!$J$397,'Методика оценки'!$E$397,IF('Методика оценки'!$H$398&lt;='ИД Свод'!J106&lt;='Методика оценки'!$J$398,'Методика оценки'!$E$398,IF('ИД Свод'!J106&gt;='Методика оценки'!$H$399,'Методика оценки'!$E$399,'Методика оценки'!$E$398))))*$D$97</f>
        <v>10</v>
      </c>
      <c r="L97" s="118">
        <f>(IF('ИД Свод'!K106&lt;='Методика оценки'!$J$397,'Методика оценки'!$E$397,IF('Методика оценки'!$H$398&lt;='ИД Свод'!K106&lt;='Методика оценки'!$J$398,'Методика оценки'!$E$398,IF('ИД Свод'!K106&gt;='Методика оценки'!$H$399,'Методика оценки'!$E$399,'Методика оценки'!$E$398))))*$D$97</f>
        <v>10</v>
      </c>
    </row>
    <row r="98" spans="1:12" collapsed="1">
      <c r="A98" s="64"/>
      <c r="B98" s="106" t="str">
        <f>'Методика оценки'!A405</f>
        <v>К7</v>
      </c>
      <c r="C98" s="106" t="str">
        <f>'Методика оценки'!B405</f>
        <v>Группа критериев 7. Качество управления учреждением</v>
      </c>
      <c r="D98" s="122">
        <v>1</v>
      </c>
      <c r="E98" s="178">
        <f t="shared" ref="E98:L98" si="10">SUM(E99:E110)*$D$98</f>
        <v>53</v>
      </c>
      <c r="F98" s="178">
        <f t="shared" si="10"/>
        <v>54</v>
      </c>
      <c r="G98" s="178">
        <f t="shared" si="10"/>
        <v>54</v>
      </c>
      <c r="H98" s="178">
        <f t="shared" si="10"/>
        <v>79</v>
      </c>
      <c r="I98" s="178">
        <f t="shared" si="10"/>
        <v>44</v>
      </c>
      <c r="J98" s="178">
        <f t="shared" si="10"/>
        <v>40</v>
      </c>
      <c r="K98" s="178">
        <f t="shared" si="10"/>
        <v>40</v>
      </c>
      <c r="L98" s="178">
        <f t="shared" si="10"/>
        <v>54</v>
      </c>
    </row>
    <row r="99" spans="1:12" ht="30" hidden="1" outlineLevel="1">
      <c r="A99" s="65"/>
      <c r="B99" s="111" t="str">
        <f>'Методика оценки'!A406</f>
        <v>К7.1.</v>
      </c>
      <c r="C99" s="86" t="str">
        <f>'Методика оценки'!C406</f>
        <v>Наличие функционирующего в ДОО коллегиального органа управления с участием общественности</v>
      </c>
      <c r="D99" s="123">
        <f>'Методика оценки'!D406</f>
        <v>0.1</v>
      </c>
      <c r="E99" s="84">
        <f>(IF('ИД Свод'!D107='Методика оценки'!$H$407,'Методика оценки'!$E$407,IF('ИД Свод'!D107='Методика оценки'!$H$408,'Методика оценки'!$E$408,'Методика оценки'!$E$407)))*$D$99</f>
        <v>10</v>
      </c>
      <c r="F99" s="84">
        <f>(IF('ИД Свод'!E107='Методика оценки'!$H$407,'Методика оценки'!$E$407,IF('ИД Свод'!E107='Методика оценки'!$H$408,'Методика оценки'!$E$408,'Методика оценки'!$E$407)))*$D$99</f>
        <v>10</v>
      </c>
      <c r="G99" s="84">
        <f>(IF('ИД Свод'!F107='Методика оценки'!$H$407,'Методика оценки'!$E$407,IF('ИД Свод'!F107='Методика оценки'!$H$408,'Методика оценки'!$E$408,'Методика оценки'!$E$407)))*$D$99</f>
        <v>10</v>
      </c>
      <c r="H99" s="84">
        <f>(IF('ИД Свод'!G107='Методика оценки'!$H$407,'Методика оценки'!$E$407,IF('ИД Свод'!G107='Методика оценки'!$H$408,'Методика оценки'!$E$408,'Методика оценки'!$E$407)))*$D$99</f>
        <v>10</v>
      </c>
      <c r="I99" s="84">
        <f>(IF('ИД Свод'!H107='Методика оценки'!$H$407,'Методика оценки'!$E$407,IF('ИД Свод'!H107='Методика оценки'!$H$408,'Методика оценки'!$E$408,'Методика оценки'!$E$407)))*$D$99</f>
        <v>0</v>
      </c>
      <c r="J99" s="84">
        <f>(IF('ИД Свод'!I107='Методика оценки'!$H$407,'Методика оценки'!$E$407,IF('ИД Свод'!I107='Методика оценки'!$H$408,'Методика оценки'!$E$408,'Методика оценки'!$E$407)))*$D$99</f>
        <v>0</v>
      </c>
      <c r="K99" s="84">
        <f>(IF('ИД Свод'!J107='Методика оценки'!$H$407,'Методика оценки'!$E$407,IF('ИД Свод'!J107='Методика оценки'!$H$408,'Методика оценки'!$E$408,'Методика оценки'!$E$407)))*$D$99</f>
        <v>0</v>
      </c>
      <c r="L99" s="84">
        <f>(IF('ИД Свод'!K107='Методика оценки'!$H$407,'Методика оценки'!$E$407,IF('ИД Свод'!K107='Методика оценки'!$H$408,'Методика оценки'!$E$408,'Методика оценки'!$E$407)))*$D$99</f>
        <v>10</v>
      </c>
    </row>
    <row r="100" spans="1:12" hidden="1" outlineLevel="1">
      <c r="A100" s="65"/>
      <c r="B100" s="111" t="str">
        <f>'Методика оценки'!A409</f>
        <v>К7.2.</v>
      </c>
      <c r="C100" s="86" t="str">
        <f>'Методика оценки'!C409</f>
        <v>Наличие системы самообследования ДОО</v>
      </c>
      <c r="D100" s="123">
        <f>'Методика оценки'!D409</f>
        <v>0.1</v>
      </c>
      <c r="E100" s="84">
        <f>(IF('ИД Свод'!D108='Методика оценки'!$H$410,'Методика оценки'!$E$410,IF('ИД Свод'!D108='Методика оценки'!$H$411,'Методика оценки'!$E$411,'Методика оценки'!$E$410)))*$D$100</f>
        <v>0</v>
      </c>
      <c r="F100" s="84">
        <f>(IF('ИД Свод'!E108='Методика оценки'!$H$410,'Методика оценки'!$E$410,IF('ИД Свод'!E108='Методика оценки'!$H$411,'Методика оценки'!$E$411,'Методика оценки'!$E$410)))*$D$100</f>
        <v>0</v>
      </c>
      <c r="G100" s="84">
        <f>(IF('ИД Свод'!F108='Методика оценки'!$H$410,'Методика оценки'!$E$410,IF('ИД Свод'!F108='Методика оценки'!$H$411,'Методика оценки'!$E$411,'Методика оценки'!$E$410)))*$D$100</f>
        <v>0</v>
      </c>
      <c r="H100" s="84">
        <f>(IF('ИД Свод'!G108='Методика оценки'!$H$410,'Методика оценки'!$E$410,IF('ИД Свод'!G108='Методика оценки'!$H$411,'Методика оценки'!$E$411,'Методика оценки'!$E$410)))*$D$100</f>
        <v>10</v>
      </c>
      <c r="I100" s="84">
        <f>(IF('ИД Свод'!H108='Методика оценки'!$H$410,'Методика оценки'!$E$410,IF('ИД Свод'!H108='Методика оценки'!$H$411,'Методика оценки'!$E$411,'Методика оценки'!$E$410)))*$D$100</f>
        <v>0</v>
      </c>
      <c r="J100" s="84">
        <f>(IF('ИД Свод'!I108='Методика оценки'!$H$410,'Методика оценки'!$E$410,IF('ИД Свод'!I108='Методика оценки'!$H$411,'Методика оценки'!$E$411,'Методика оценки'!$E$410)))*$D$100</f>
        <v>10</v>
      </c>
      <c r="K100" s="84">
        <f>(IF('ИД Свод'!J108='Методика оценки'!$H$410,'Методика оценки'!$E$410,IF('ИД Свод'!J108='Методика оценки'!$H$411,'Методика оценки'!$E$411,'Методика оценки'!$E$410)))*$D$100</f>
        <v>0</v>
      </c>
      <c r="L100" s="84">
        <f>(IF('ИД Свод'!K108='Методика оценки'!$H$410,'Методика оценки'!$E$410,IF('ИД Свод'!K108='Методика оценки'!$H$411,'Методика оценки'!$E$411,'Методика оценки'!$E$410)))*$D$100</f>
        <v>0</v>
      </c>
    </row>
    <row r="101" spans="1:12" hidden="1" outlineLevel="1">
      <c r="A101" s="65"/>
      <c r="B101" s="111" t="str">
        <f>'Методика оценки'!A412</f>
        <v>К7.3.</v>
      </c>
      <c r="C101" s="86" t="str">
        <f>'Методика оценки'!C412</f>
        <v>Наличие долгосрочной программы развития ДОО (от 3 до 5 лет)</v>
      </c>
      <c r="D101" s="123">
        <f>'Методика оценки'!D412</f>
        <v>0.05</v>
      </c>
      <c r="E101" s="84">
        <f>(IF('ИД Свод'!D109='Методика оценки'!$H$413,'Методика оценки'!$E$413,IF('ИД Свод'!D109='Методика оценки'!$H$414,'Методика оценки'!$E$414,'Методика оценки'!$E$413)))*$D$101</f>
        <v>0</v>
      </c>
      <c r="F101" s="84">
        <f>(IF('ИД Свод'!E109='Методика оценки'!$H$413,'Методика оценки'!$E$413,IF('ИД Свод'!E109='Методика оценки'!$H$414,'Методика оценки'!$E$414,'Методика оценки'!$E$413)))*$D$101</f>
        <v>0</v>
      </c>
      <c r="G101" s="84">
        <f>(IF('ИД Свод'!F109='Методика оценки'!$H$413,'Методика оценки'!$E$413,IF('ИД Свод'!F109='Методика оценки'!$H$414,'Методика оценки'!$E$414,'Методика оценки'!$E$413)))*$D$101</f>
        <v>0</v>
      </c>
      <c r="H101" s="84">
        <f>(IF('ИД Свод'!G109='Методика оценки'!$H$413,'Методика оценки'!$E$413,IF('ИД Свод'!G109='Методика оценки'!$H$414,'Методика оценки'!$E$414,'Методика оценки'!$E$413)))*$D$101</f>
        <v>5</v>
      </c>
      <c r="I101" s="84">
        <f>(IF('ИД Свод'!H109='Методика оценки'!$H$413,'Методика оценки'!$E$413,IF('ИД Свод'!H109='Методика оценки'!$H$414,'Методика оценки'!$E$414,'Методика оценки'!$E$413)))*$D$101</f>
        <v>0</v>
      </c>
      <c r="J101" s="84">
        <f>(IF('ИД Свод'!I109='Методика оценки'!$H$413,'Методика оценки'!$E$413,IF('ИД Свод'!I109='Методика оценки'!$H$414,'Методика оценки'!$E$414,'Методика оценки'!$E$413)))*$D$101</f>
        <v>5</v>
      </c>
      <c r="K101" s="84">
        <f>(IF('ИД Свод'!J109='Методика оценки'!$H$413,'Методика оценки'!$E$413,IF('ИД Свод'!J109='Методика оценки'!$H$414,'Методика оценки'!$E$414,'Методика оценки'!$E$413)))*$D$101</f>
        <v>0</v>
      </c>
      <c r="L101" s="84">
        <f>(IF('ИД Свод'!K109='Методика оценки'!$H$413,'Методика оценки'!$E$413,IF('ИД Свод'!K109='Методика оценки'!$H$414,'Методика оценки'!$E$414,'Методика оценки'!$E$413)))*$D$101</f>
        <v>5</v>
      </c>
    </row>
    <row r="102" spans="1:12" ht="30" hidden="1" outlineLevel="1">
      <c r="A102" s="65"/>
      <c r="B102" s="111" t="str">
        <f>'Методика оценки'!A415</f>
        <v>К7.4.</v>
      </c>
      <c r="C102" s="86" t="str">
        <f>'Методика оценки'!C415</f>
        <v>Является ли ДОО экспериментальной площадкой федерального, регионального или муниципального уровня</v>
      </c>
      <c r="D102" s="123">
        <f>'Методика оценки'!D415</f>
        <v>0.05</v>
      </c>
      <c r="E102" s="84">
        <f>(IF('ИД Свод'!D110='Методика оценки'!$H$416,'Методика оценки'!$E$416,IF('ИД Свод'!D110='Методика оценки'!$H$417,'Методика оценки'!$E$417,IF('ИД Свод'!D110='Методика оценки'!$H$418,'Методика оценки'!$E$418,'Методика оценки'!$E$419))))*$D$102</f>
        <v>0</v>
      </c>
      <c r="F102" s="84">
        <f>(IF('ИД Свод'!E110='Методика оценки'!$H$416,'Методика оценки'!$E$416,IF('ИД Свод'!E110='Методика оценки'!$H$417,'Методика оценки'!$E$417,IF('ИД Свод'!E110='Методика оценки'!$H$418,'Методика оценки'!$E$418,'Методика оценки'!$E$419))))*$D$102</f>
        <v>0</v>
      </c>
      <c r="G102" s="84">
        <f>(IF('ИД Свод'!F110='Методика оценки'!$H$416,'Методика оценки'!$E$416,IF('ИД Свод'!F110='Методика оценки'!$H$417,'Методика оценки'!$E$417,IF('ИД Свод'!F110='Методика оценки'!$H$418,'Методика оценки'!$E$418,'Методика оценки'!$E$419))))*$D$102</f>
        <v>0</v>
      </c>
      <c r="H102" s="84">
        <f>(IF('ИД Свод'!G110='Методика оценки'!$H$416,'Методика оценки'!$E$416,IF('ИД Свод'!G110='Методика оценки'!$H$417,'Методика оценки'!$E$417,IF('ИД Свод'!G110='Методика оценки'!$H$418,'Методика оценки'!$E$418,'Методика оценки'!$E$419))))*$D$102</f>
        <v>0</v>
      </c>
      <c r="I102" s="84">
        <f>(IF('ИД Свод'!H110='Методика оценки'!$H$416,'Методика оценки'!$E$416,IF('ИД Свод'!H110='Методика оценки'!$H$417,'Методика оценки'!$E$417,IF('ИД Свод'!H110='Методика оценки'!$H$418,'Методика оценки'!$E$418,'Методика оценки'!$E$419))))*$D$102</f>
        <v>0</v>
      </c>
      <c r="J102" s="84">
        <f>(IF('ИД Свод'!I110='Методика оценки'!$H$416,'Методика оценки'!$E$416,IF('ИД Свод'!I110='Методика оценки'!$H$417,'Методика оценки'!$E$417,IF('ИД Свод'!I110='Методика оценки'!$H$418,'Методика оценки'!$E$418,'Методика оценки'!$E$419))))*$D$102</f>
        <v>0</v>
      </c>
      <c r="K102" s="84">
        <f>(IF('ИД Свод'!J110='Методика оценки'!$H$416,'Методика оценки'!$E$416,IF('ИД Свод'!J110='Методика оценки'!$H$417,'Методика оценки'!$E$417,IF('ИД Свод'!J110='Методика оценки'!$H$418,'Методика оценки'!$E$418,'Методика оценки'!$E$419))))*$D$102</f>
        <v>0</v>
      </c>
      <c r="L102" s="84">
        <f>(IF('ИД Свод'!K110='Методика оценки'!$H$416,'Методика оценки'!$E$416,IF('ИД Свод'!K110='Методика оценки'!$H$417,'Методика оценки'!$E$417,IF('ИД Свод'!K110='Методика оценки'!$H$418,'Методика оценки'!$E$418,'Методика оценки'!$E$419))))*$D$102</f>
        <v>0</v>
      </c>
    </row>
    <row r="103" spans="1:12" ht="30" hidden="1" outlineLevel="1">
      <c r="A103" s="65"/>
      <c r="B103" s="111" t="str">
        <f>'Методика оценки'!A420</f>
        <v>К7.5.</v>
      </c>
      <c r="C103" s="86" t="str">
        <f>'Методика оценки'!C420</f>
        <v>Участие ДОО в конкурсах  федерального, регионального и муниципального уровня</v>
      </c>
      <c r="D103" s="123">
        <f>'Методика оценки'!D420</f>
        <v>0.05</v>
      </c>
      <c r="E103" s="84">
        <f>(IF('ИД Свод'!D111='Методика оценки'!$H$421,'Методика оценки'!$E$421,IF('ИД Свод'!D111='Методика оценки'!$H$422,'Методика оценки'!$E$422,IF('ИД Свод'!D111='Методика оценки'!$H$423,'Методика оценки'!$E$423,'Методика оценки'!$E$424))))*$D$103</f>
        <v>4</v>
      </c>
      <c r="F103" s="84">
        <f>(IF('ИД Свод'!E111='Методика оценки'!$H$421,'Методика оценки'!$E$421,IF('ИД Свод'!E111='Методика оценки'!$H$422,'Методика оценки'!$E$422,IF('ИД Свод'!E111='Методика оценки'!$H$423,'Методика оценки'!$E$423,'Методика оценки'!$E$424))))*$D$103</f>
        <v>4.5</v>
      </c>
      <c r="G103" s="84">
        <f>(IF('ИД Свод'!F111='Методика оценки'!$H$421,'Методика оценки'!$E$421,IF('ИД Свод'!F111='Методика оценки'!$H$422,'Методика оценки'!$E$422,IF('ИД Свод'!F111='Методика оценки'!$H$423,'Методика оценки'!$E$423,'Методика оценки'!$E$424))))*$D$103</f>
        <v>4.5</v>
      </c>
      <c r="H103" s="84">
        <f>(IF('ИД Свод'!G111='Методика оценки'!$H$421,'Методика оценки'!$E$421,IF('ИД Свод'!G111='Методика оценки'!$H$422,'Методика оценки'!$E$422,IF('ИД Свод'!G111='Методика оценки'!$H$423,'Методика оценки'!$E$423,'Методика оценки'!$E$424))))*$D$103</f>
        <v>4.5</v>
      </c>
      <c r="I103" s="84">
        <f>(IF('ИД Свод'!H111='Методика оценки'!$H$421,'Методика оценки'!$E$421,IF('ИД Свод'!H111='Методика оценки'!$H$422,'Методика оценки'!$E$422,IF('ИД Свод'!H111='Методика оценки'!$H$423,'Методика оценки'!$E$423,'Методика оценки'!$E$424))))*$D$103</f>
        <v>0</v>
      </c>
      <c r="J103" s="84">
        <f>(IF('ИД Свод'!I111='Методика оценки'!$H$421,'Методика оценки'!$E$421,IF('ИД Свод'!I111='Методика оценки'!$H$422,'Методика оценки'!$E$422,IF('ИД Свод'!I111='Методика оценки'!$H$423,'Методика оценки'!$E$423,'Методика оценки'!$E$424))))*$D$103</f>
        <v>0</v>
      </c>
      <c r="K103" s="84">
        <f>(IF('ИД Свод'!J111='Методика оценки'!$H$421,'Методика оценки'!$E$421,IF('ИД Свод'!J111='Методика оценки'!$H$422,'Методика оценки'!$E$422,IF('ИД Свод'!J111='Методика оценки'!$H$423,'Методика оценки'!$E$423,'Методика оценки'!$E$424))))*$D$103</f>
        <v>0</v>
      </c>
      <c r="L103" s="84">
        <f>(IF('ИД Свод'!K111='Методика оценки'!$H$421,'Методика оценки'!$E$421,IF('ИД Свод'!K111='Методика оценки'!$H$422,'Методика оценки'!$E$422,IF('ИД Свод'!K111='Методика оценки'!$H$423,'Методика оценки'!$E$423,'Методика оценки'!$E$424))))*$D$103</f>
        <v>4</v>
      </c>
    </row>
    <row r="104" spans="1:12" ht="30" hidden="1" outlineLevel="1">
      <c r="A104" s="65"/>
      <c r="B104" s="111" t="str">
        <f>'Методика оценки'!A425</f>
        <v>К7.6.</v>
      </c>
      <c r="C104" s="86" t="str">
        <f>'Методика оценки'!C425</f>
        <v>Наличие у ДОО призового места или гранта федерального, регионального или муниципального уровня</v>
      </c>
      <c r="D104" s="123">
        <f>'Методика оценки'!D425</f>
        <v>0.05</v>
      </c>
      <c r="E104" s="84">
        <f>(IF('ИД Свод'!D112='Методика оценки'!$H$426,'Методика оценки'!$E$426,IF('ИД Свод'!D112='Методика оценки'!$H$427,'Методика оценки'!$E$427,IF('ИД Свод'!D112='Методика оценки'!$H$428,'Методика оценки'!$E$428,'Методика оценки'!$E$429))))*$D$104</f>
        <v>4</v>
      </c>
      <c r="F104" s="84">
        <f>(IF('ИД Свод'!E112='Методика оценки'!$H$426,'Методика оценки'!$E$426,IF('ИД Свод'!E112='Методика оценки'!$H$427,'Методика оценки'!$E$427,IF('ИД Свод'!E112='Методика оценки'!$H$428,'Методика оценки'!$E$428,'Методика оценки'!$E$429))))*$D$104</f>
        <v>4.5</v>
      </c>
      <c r="G104" s="84">
        <f>(IF('ИД Свод'!F112='Методика оценки'!$H$426,'Методика оценки'!$E$426,IF('ИД Свод'!F112='Методика оценки'!$H$427,'Методика оценки'!$E$427,IF('ИД Свод'!F112='Методика оценки'!$H$428,'Методика оценки'!$E$428,'Методика оценки'!$E$429))))*$D$104</f>
        <v>4.5</v>
      </c>
      <c r="H104" s="84">
        <f>(IF('ИД Свод'!G112='Методика оценки'!$H$426,'Методика оценки'!$E$426,IF('ИД Свод'!G112='Методика оценки'!$H$427,'Методика оценки'!$E$427,IF('ИД Свод'!G112='Методика оценки'!$H$428,'Методика оценки'!$E$428,'Методика оценки'!$E$429))))*$D$104</f>
        <v>4.5</v>
      </c>
      <c r="I104" s="84">
        <f>(IF('ИД Свод'!H112='Методика оценки'!$H$426,'Методика оценки'!$E$426,IF('ИД Свод'!H112='Методика оценки'!$H$427,'Методика оценки'!$E$427,IF('ИД Свод'!H112='Методика оценки'!$H$428,'Методика оценки'!$E$428,'Методика оценки'!$E$429))))*$D$104</f>
        <v>4</v>
      </c>
      <c r="J104" s="84">
        <f>(IF('ИД Свод'!I112='Методика оценки'!$H$426,'Методика оценки'!$E$426,IF('ИД Свод'!I112='Методика оценки'!$H$427,'Методика оценки'!$E$427,IF('ИД Свод'!I112='Методика оценки'!$H$428,'Методика оценки'!$E$428,'Методика оценки'!$E$429))))*$D$104</f>
        <v>0</v>
      </c>
      <c r="K104" s="84">
        <f>(IF('ИД Свод'!J112='Методика оценки'!$H$426,'Методика оценки'!$E$426,IF('ИД Свод'!J112='Методика оценки'!$H$427,'Методика оценки'!$E$427,IF('ИД Свод'!J112='Методика оценки'!$H$428,'Методика оценки'!$E$428,'Методика оценки'!$E$429))))*$D$104</f>
        <v>0</v>
      </c>
      <c r="L104" s="84">
        <f>(IF('ИД Свод'!K112='Методика оценки'!$H$426,'Методика оценки'!$E$426,IF('ИД Свод'!K112='Методика оценки'!$H$427,'Методика оценки'!$E$427,IF('ИД Свод'!K112='Методика оценки'!$H$428,'Методика оценки'!$E$428,'Методика оценки'!$E$429))))*$D$104</f>
        <v>0</v>
      </c>
    </row>
    <row r="105" spans="1:12" hidden="1" outlineLevel="1">
      <c r="A105" s="65"/>
      <c r="B105" s="111" t="str">
        <f>'Методика оценки'!A430</f>
        <v>К7.7.</v>
      </c>
      <c r="C105" s="86" t="str">
        <f>'Методика оценки'!C430</f>
        <v>Доля сотрудников ДОО, переведенных на эффективный контракт</v>
      </c>
      <c r="D105" s="123">
        <f>'Методика оценки'!D430</f>
        <v>0.1</v>
      </c>
      <c r="E105" s="84">
        <f>(IF((('ИД Свод'!D113/'ИД Свод'!D114)*100)&lt;='Методика оценки'!$J$432,'Методика оценки'!$E$432,IF('Методика оценки'!$H$433&lt;=(('ИД Свод'!D113/'ИД Свод'!D114)*100)&lt;='Методика оценки'!$J$433,'Методика оценки'!$E$433,IF((('ИД Свод'!D113/'ИД Свод'!D114)*100)&gt;='Методика оценки'!$H$434,'Методика оценки'!$E$434,'Методика оценки'!$E$433))))*$D$105</f>
        <v>0</v>
      </c>
      <c r="F105" s="84">
        <f>(IF((('ИД Свод'!E113/'ИД Свод'!E114)*100)&lt;='Методика оценки'!$J$432,'Методика оценки'!$E$432,IF('Методика оценки'!$H$433&lt;=(('ИД Свод'!E113/'ИД Свод'!E114)*100)&lt;='Методика оценки'!$J$433,'Методика оценки'!$E$433,IF((('ИД Свод'!E113/'ИД Свод'!E114)*100)&gt;='Методика оценки'!$H$434,'Методика оценки'!$E$434,'Методика оценки'!$E$433))))*$D$105</f>
        <v>0</v>
      </c>
      <c r="G105" s="84">
        <f>(IF((('ИД Свод'!F113/'ИД Свод'!F114)*100)&lt;='Методика оценки'!$J$432,'Методика оценки'!$E$432,IF('Методика оценки'!$H$433&lt;=(('ИД Свод'!F113/'ИД Свод'!F114)*100)&lt;='Методика оценки'!$J$433,'Методика оценки'!$E$433,IF((('ИД Свод'!F113/'ИД Свод'!F114)*100)&gt;='Методика оценки'!$H$434,'Методика оценки'!$E$434,'Методика оценки'!$E$433))))*$D$105</f>
        <v>0</v>
      </c>
      <c r="H105" s="84">
        <f>(IF((('ИД Свод'!G113/'ИД Свод'!G114)*100)&lt;='Методика оценки'!$J$432,'Методика оценки'!$E$432,IF('Методика оценки'!$H$433&lt;=(('ИД Свод'!G113/'ИД Свод'!G114)*100)&lt;='Методика оценки'!$J$433,'Методика оценки'!$E$433,IF((('ИД Свод'!G113/'ИД Свод'!G114)*100)&gt;='Методика оценки'!$H$434,'Методика оценки'!$E$434,'Методика оценки'!$E$433))))*$D$105</f>
        <v>0</v>
      </c>
      <c r="I105" s="84">
        <f>(IF((('ИД Свод'!H113/'ИД Свод'!H114)*100)&lt;='Методика оценки'!$J$432,'Методика оценки'!$E$432,IF('Методика оценки'!$H$433&lt;=(('ИД Свод'!H113/'ИД Свод'!H114)*100)&lt;='Методика оценки'!$J$433,'Методика оценки'!$E$433,IF((('ИД Свод'!H113/'ИД Свод'!H114)*100)&gt;='Методика оценки'!$H$434,'Методика оценки'!$E$434,'Методика оценки'!$E$433))))*$D$105</f>
        <v>0</v>
      </c>
      <c r="J105" s="84">
        <f>(IF((('ИД Свод'!I113/'ИД Свод'!I114)*100)&lt;='Методика оценки'!$J$432,'Методика оценки'!$E$432,IF('Методика оценки'!$H$433&lt;=(('ИД Свод'!I113/'ИД Свод'!I114)*100)&lt;='Методика оценки'!$J$433,'Методика оценки'!$E$433,IF((('ИД Свод'!I113/'ИД Свод'!I114)*100)&gt;='Методика оценки'!$H$434,'Методика оценки'!$E$434,'Методика оценки'!$E$433))))*$D$105</f>
        <v>0</v>
      </c>
      <c r="K105" s="84">
        <f>(IF((('ИД Свод'!J113/'ИД Свод'!J114)*100)&lt;='Методика оценки'!$J$432,'Методика оценки'!$E$432,IF('Методика оценки'!$H$433&lt;=(('ИД Свод'!J113/'ИД Свод'!J114)*100)&lt;='Методика оценки'!$J$433,'Методика оценки'!$E$433,IF((('ИД Свод'!J113/'ИД Свод'!J114)*100)&gt;='Методика оценки'!$H$434,'Методика оценки'!$E$434,'Методика оценки'!$E$433))))*$D$105</f>
        <v>0</v>
      </c>
      <c r="L105" s="84">
        <f>(IF((('ИД Свод'!K113/'ИД Свод'!K114)*100)&lt;='Методика оценки'!$J$432,'Методика оценки'!$E$432,IF('Методика оценки'!$H$433&lt;=(('ИД Свод'!K113/'ИД Свод'!K114)*100)&lt;='Методика оценки'!$J$433,'Методика оценки'!$E$433,IF((('ИД Свод'!K113/'ИД Свод'!K114)*100)&gt;='Методика оценки'!$H$434,'Методика оценки'!$E$434,'Методика оценки'!$E$433))))*$D$105</f>
        <v>0</v>
      </c>
    </row>
    <row r="106" spans="1:12" hidden="1" outlineLevel="1">
      <c r="A106" s="65"/>
      <c r="B106" s="111" t="str">
        <f>'Методика оценки'!A435</f>
        <v>К7.8.</v>
      </c>
      <c r="C106" s="86" t="str">
        <f>'Методика оценки'!C435</f>
        <v>Доля кредиторской задолженности в общей сумме расходов</v>
      </c>
      <c r="D106" s="123">
        <f>'Методика оценки'!D435</f>
        <v>0.1</v>
      </c>
      <c r="E106" s="84">
        <f>(IF((('ИД Свод'!D115/'ИД Свод'!D116)*100)&lt;='Методика оценки'!$J$437,'Методика оценки'!$E$437,IF('Методика оценки'!$H$438&lt;=(('ИД Свод'!D115/'ИД Свод'!D116)*100)&lt;='Методика оценки'!$J$438,'Методика оценки'!$E$438,IF((('ИД Свод'!D115/'ИД Свод'!D116)*100)&gt;='Методика оценки'!$H$439,'Методика оценки'!$E$439,'Методика оценки'!$E$438))))*$D$106</f>
        <v>10</v>
      </c>
      <c r="F106" s="84">
        <f>(IF((('ИД Свод'!E115/'ИД Свод'!E116)*100)&lt;='Методика оценки'!$J$437,'Методика оценки'!$E$437,IF('Методика оценки'!$H$438&lt;=(('ИД Свод'!E115/'ИД Свод'!E116)*100)&lt;='Методика оценки'!$J$438,'Методика оценки'!$E$438,IF((('ИД Свод'!E115/'ИД Свод'!E116)*100)&gt;='Методика оценки'!$H$439,'Методика оценки'!$E$439,'Методика оценки'!$E$438))))*$D$106</f>
        <v>10</v>
      </c>
      <c r="G106" s="84">
        <f>(IF((('ИД Свод'!F115/'ИД Свод'!F116)*100)&lt;='Методика оценки'!$J$437,'Методика оценки'!$E$437,IF('Методика оценки'!$H$438&lt;=(('ИД Свод'!F115/'ИД Свод'!F116)*100)&lt;='Методика оценки'!$J$438,'Методика оценки'!$E$438,IF((('ИД Свод'!F115/'ИД Свод'!F116)*100)&gt;='Методика оценки'!$H$439,'Методика оценки'!$E$439,'Методика оценки'!$E$438))))*$D$106</f>
        <v>10</v>
      </c>
      <c r="H106" s="84">
        <f>(IF((('ИД Свод'!G115/'ИД Свод'!G116)*100)&lt;='Методика оценки'!$J$437,'Методика оценки'!$E$437,IF('Методика оценки'!$H$438&lt;=(('ИД Свод'!G115/'ИД Свод'!G116)*100)&lt;='Методика оценки'!$J$438,'Методика оценки'!$E$438,IF((('ИД Свод'!G115/'ИД Свод'!G116)*100)&gt;='Методика оценки'!$H$439,'Методика оценки'!$E$439,'Методика оценки'!$E$438))))*$D$106</f>
        <v>10</v>
      </c>
      <c r="I106" s="84">
        <f>(IF((('ИД Свод'!H115/'ИД Свод'!H116)*100)&lt;='Методика оценки'!$J$437,'Методика оценки'!$E$437,IF('Методика оценки'!$H$438&lt;=(('ИД Свод'!H115/'ИД Свод'!H116)*100)&lt;='Методика оценки'!$J$438,'Методика оценки'!$E$438,IF((('ИД Свод'!H115/'ИД Свод'!H116)*100)&gt;='Методика оценки'!$H$439,'Методика оценки'!$E$439,'Методика оценки'!$E$438))))*$D$106</f>
        <v>10</v>
      </c>
      <c r="J106" s="84">
        <f>(IF((('ИД Свод'!I115/'ИД Свод'!I116)*100)&lt;='Методика оценки'!$J$437,'Методика оценки'!$E$437,IF('Методика оценки'!$H$438&lt;=(('ИД Свод'!I115/'ИД Свод'!I116)*100)&lt;='Методика оценки'!$J$438,'Методика оценки'!$E$438,IF((('ИД Свод'!I115/'ИД Свод'!I116)*100)&gt;='Методика оценки'!$H$439,'Методика оценки'!$E$439,'Методика оценки'!$E$438))))*$D$106</f>
        <v>0</v>
      </c>
      <c r="K106" s="84">
        <f>(IF((('ИД Свод'!J115/'ИД Свод'!J116)*100)&lt;='Методика оценки'!$J$437,'Методика оценки'!$E$437,IF('Методика оценки'!$H$438&lt;=(('ИД Свод'!J115/'ИД Свод'!J116)*100)&lt;='Методика оценки'!$J$438,'Методика оценки'!$E$438,IF((('ИД Свод'!J115/'ИД Свод'!J116)*100)&gt;='Методика оценки'!$H$439,'Методика оценки'!$E$439,'Методика оценки'!$E$438))))*$D$106</f>
        <v>10</v>
      </c>
      <c r="L106" s="84">
        <f>(IF((('ИД Свод'!K115/'ИД Свод'!K116)*100)&lt;='Методика оценки'!$J$437,'Методика оценки'!$E$437,IF('Методика оценки'!$H$438&lt;=(('ИД Свод'!K115/'ИД Свод'!K116)*100)&lt;='Методика оценки'!$J$438,'Методика оценки'!$E$438,IF((('ИД Свод'!K115/'ИД Свод'!K116)*100)&gt;='Методика оценки'!$H$439,'Методика оценки'!$E$439,'Методика оценки'!$E$438))))*$D$106</f>
        <v>10</v>
      </c>
    </row>
    <row r="107" spans="1:12" hidden="1" outlineLevel="1">
      <c r="A107" s="65"/>
      <c r="B107" s="111" t="str">
        <f>'Методика оценки'!A440</f>
        <v>К7.9.</v>
      </c>
      <c r="C107" s="86" t="str">
        <f>'Методика оценки'!C440</f>
        <v>Доля просроченной кредиторской задолженности в общей сумме расходов</v>
      </c>
      <c r="D107" s="123">
        <f>'Методика оценки'!D440</f>
        <v>0.1</v>
      </c>
      <c r="E107" s="84">
        <f>(IF((('ИД Свод'!D117/'ИД Свод'!D116)*100)&lt;='Методика оценки'!$J$441,'Методика оценки'!$E$441,IF('Методика оценки'!$H$442&lt;=(('ИД Свод'!D117/'ИД Свод'!D116)*100)&lt;='Методика оценки'!$J$442,'Методика оценки'!$E$442,IF((('ИД Свод'!D117/'ИД Свод'!D116)*100)&gt;='Методика оценки'!$H$443,'Методика оценки'!$E$443,'Методика оценки'!$E$442))))*$D$107</f>
        <v>10</v>
      </c>
      <c r="F107" s="84">
        <f>(IF((('ИД Свод'!E117/'ИД Свод'!E116)*100)&lt;='Методика оценки'!$J$441,'Методика оценки'!$E$441,IF('Методика оценки'!$H$442&lt;=(('ИД Свод'!E117/'ИД Свод'!E116)*100)&lt;='Методика оценки'!$J$442,'Методика оценки'!$E$442,IF((('ИД Свод'!E117/'ИД Свод'!E116)*100)&gt;='Методика оценки'!$H$443,'Методика оценки'!$E$443,'Методика оценки'!$E$442))))*$D$107</f>
        <v>10</v>
      </c>
      <c r="G107" s="84">
        <f>(IF((('ИД Свод'!F117/'ИД Свод'!F116)*100)&lt;='Методика оценки'!$J$441,'Методика оценки'!$E$441,IF('Методика оценки'!$H$442&lt;=(('ИД Свод'!F117/'ИД Свод'!F116)*100)&lt;='Методика оценки'!$J$442,'Методика оценки'!$E$442,IF((('ИД Свод'!F117/'ИД Свод'!F116)*100)&gt;='Методика оценки'!$H$443,'Методика оценки'!$E$443,'Методика оценки'!$E$442))))*$D$107</f>
        <v>10</v>
      </c>
      <c r="H107" s="84">
        <f>(IF((('ИД Свод'!G117/'ИД Свод'!G116)*100)&lt;='Методика оценки'!$J$441,'Методика оценки'!$E$441,IF('Методика оценки'!$H$442&lt;=(('ИД Свод'!G117/'ИД Свод'!G116)*100)&lt;='Методика оценки'!$J$442,'Методика оценки'!$E$442,IF((('ИД Свод'!G117/'ИД Свод'!G116)*100)&gt;='Методика оценки'!$H$443,'Методика оценки'!$E$443,'Методика оценки'!$E$442))))*$D$107</f>
        <v>10</v>
      </c>
      <c r="I107" s="84">
        <f>(IF((('ИД Свод'!H117/'ИД Свод'!H116)*100)&lt;='Методика оценки'!$J$441,'Методика оценки'!$E$441,IF('Методика оценки'!$H$442&lt;=(('ИД Свод'!H117/'ИД Свод'!H116)*100)&lt;='Методика оценки'!$J$442,'Методика оценки'!$E$442,IF((('ИД Свод'!H117/'ИД Свод'!H116)*100)&gt;='Методика оценки'!$H$443,'Методика оценки'!$E$443,'Методика оценки'!$E$442))))*$D$107</f>
        <v>10</v>
      </c>
      <c r="J107" s="84">
        <f>(IF((('ИД Свод'!I117/'ИД Свод'!I116)*100)&lt;='Методика оценки'!$J$441,'Методика оценки'!$E$441,IF('Методика оценки'!$H$442&lt;=(('ИД Свод'!I117/'ИД Свод'!I116)*100)&lt;='Методика оценки'!$J$442,'Методика оценки'!$E$442,IF((('ИД Свод'!I117/'ИД Свод'!I116)*100)&gt;='Методика оценки'!$H$443,'Методика оценки'!$E$443,'Методика оценки'!$E$442))))*$D$107</f>
        <v>10</v>
      </c>
      <c r="K107" s="84">
        <f>(IF((('ИД Свод'!J117/'ИД Свод'!J116)*100)&lt;='Методика оценки'!$J$441,'Методика оценки'!$E$441,IF('Методика оценки'!$H$442&lt;=(('ИД Свод'!J117/'ИД Свод'!J116)*100)&lt;='Методика оценки'!$J$442,'Методика оценки'!$E$442,IF((('ИД Свод'!J117/'ИД Свод'!J116)*100)&gt;='Методика оценки'!$H$443,'Методика оценки'!$E$443,'Методика оценки'!$E$442))))*$D$107</f>
        <v>10</v>
      </c>
      <c r="L107" s="84">
        <f>(IF((('ИД Свод'!K117/'ИД Свод'!K116)*100)&lt;='Методика оценки'!$J$441,'Методика оценки'!$E$441,IF('Методика оценки'!$H$442&lt;=(('ИД Свод'!K117/'ИД Свод'!K116)*100)&lt;='Методика оценки'!$J$442,'Методика оценки'!$E$442,IF((('ИД Свод'!K117/'ИД Свод'!K116)*100)&gt;='Методика оценки'!$H$443,'Методика оценки'!$E$443,'Методика оценки'!$E$442))))*$D$107</f>
        <v>10</v>
      </c>
    </row>
    <row r="108" spans="1:12" ht="45" hidden="1" outlineLevel="1">
      <c r="A108" s="65"/>
      <c r="B108" s="111" t="str">
        <f>'Методика оценки'!A444</f>
        <v>К7.10.</v>
      </c>
      <c r="C108" s="86" t="str">
        <f>'Методика оценки'!C444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8" s="123">
        <f>'Методика оценки'!D444</f>
        <v>0.1</v>
      </c>
      <c r="E108" s="84">
        <f>(IF('ИД Свод'!D118='Методика оценки'!$H$446,'Методика оценки'!$E$446,'Методика оценки'!$E$445))*$D$108</f>
        <v>0</v>
      </c>
      <c r="F108" s="84">
        <f>(IF('ИД Свод'!E118='Методика оценки'!$H$446,'Методика оценки'!$E$446,'Методика оценки'!$E$445))*$D$108</f>
        <v>0</v>
      </c>
      <c r="G108" s="84">
        <f>(IF('ИД Свод'!F118='Методика оценки'!$H$446,'Методика оценки'!$E$446,'Методика оценки'!$E$445))*$D$108</f>
        <v>0</v>
      </c>
      <c r="H108" s="84">
        <f>(IF('ИД Свод'!G118='Методика оценки'!$H$446,'Методика оценки'!$E$446,'Методика оценки'!$E$445))*$D$108</f>
        <v>10</v>
      </c>
      <c r="I108" s="84">
        <f>(IF('ИД Свод'!H118='Методика оценки'!$H$446,'Методика оценки'!$E$446,'Методика оценки'!$E$445))*$D$108</f>
        <v>0</v>
      </c>
      <c r="J108" s="84">
        <f>(IF('ИД Свод'!I118='Методика оценки'!$H$446,'Методика оценки'!$E$446,'Методика оценки'!$E$445))*$D$108</f>
        <v>0</v>
      </c>
      <c r="K108" s="84">
        <f>(IF('ИД Свод'!J118='Методика оценки'!$H$446,'Методика оценки'!$E$446,'Методика оценки'!$E$445))*$D$108</f>
        <v>0</v>
      </c>
      <c r="L108" s="84">
        <f>(IF('ИД Свод'!K118='Методика оценки'!$H$446,'Методика оценки'!$E$446,'Методика оценки'!$E$445))*$D$108</f>
        <v>0</v>
      </c>
    </row>
    <row r="109" spans="1:12" hidden="1" outlineLevel="1">
      <c r="A109" s="65"/>
      <c r="B109" s="111" t="str">
        <f>'Методика оценки'!A447</f>
        <v>К7.11.</v>
      </c>
      <c r="C109" s="86" t="str">
        <f>'Методика оценки'!C447</f>
        <v xml:space="preserve">Количество предписаний надзорных органов </v>
      </c>
      <c r="D109" s="123">
        <f>'Методика оценки'!D447</f>
        <v>0.1</v>
      </c>
      <c r="E109" s="84">
        <f>(IF('ИД Свод'!D119&lt;='Методика оценки'!$J$448,'Методика оценки'!$E$448,IF('Методика оценки'!$H$449&lt;='ИД Свод'!D119&lt;='Методика оценки'!$J$449,'Методика оценки'!$E$449,IF('ИД Свод'!D119&gt;='Методика оценки'!$H$450,'Методика оценки'!$E$450,'Методика оценки'!$E$449))))*$D$109</f>
        <v>5</v>
      </c>
      <c r="F109" s="84">
        <f>(IF('ИД Свод'!E119&lt;='Методика оценки'!$J$448,'Методика оценки'!$E$448,IF('Методика оценки'!$H$449&lt;='ИД Свод'!E119&lt;='Методика оценки'!$J$449,'Методика оценки'!$E$449,IF('ИД Свод'!E119&gt;='Методика оценки'!$H$450,'Методика оценки'!$E$450,'Методика оценки'!$E$449))))*$D$109</f>
        <v>5</v>
      </c>
      <c r="G109" s="84">
        <f>(IF('ИД Свод'!F119&lt;='Методика оценки'!$J$448,'Методика оценки'!$E$448,IF('Методика оценки'!$H$449&lt;='ИД Свод'!F119&lt;='Методика оценки'!$J$449,'Методика оценки'!$E$449,IF('ИД Свод'!F119&gt;='Методика оценки'!$H$450,'Методика оценки'!$E$450,'Методика оценки'!$E$449))))*$D$109</f>
        <v>5</v>
      </c>
      <c r="H109" s="84">
        <f>(IF('ИД Свод'!G119&lt;='Методика оценки'!$J$448,'Методика оценки'!$E$448,IF('Методика оценки'!$H$449&lt;='ИД Свод'!G119&lt;='Методика оценки'!$J$449,'Методика оценки'!$E$449,IF('ИД Свод'!G119&gt;='Методика оценки'!$H$450,'Методика оценки'!$E$450,'Методика оценки'!$E$449))))*$D$109</f>
        <v>5</v>
      </c>
      <c r="I109" s="84">
        <f>(IF('ИД Свод'!H119&lt;='Методика оценки'!$J$448,'Методика оценки'!$E$448,IF('Методика оценки'!$H$449&lt;='ИД Свод'!H119&lt;='Методика оценки'!$J$449,'Методика оценки'!$E$449,IF('ИД Свод'!H119&gt;='Методика оценки'!$H$450,'Методика оценки'!$E$450,'Методика оценки'!$E$449))))*$D$109</f>
        <v>10</v>
      </c>
      <c r="J109" s="84">
        <f>(IF('ИД Свод'!I119&lt;='Методика оценки'!$J$448,'Методика оценки'!$E$448,IF('Методика оценки'!$H$449&lt;='ИД Свод'!I119&lt;='Методика оценки'!$J$449,'Методика оценки'!$E$449,IF('ИД Свод'!I119&gt;='Методика оценки'!$H$450,'Методика оценки'!$E$450,'Методика оценки'!$E$449))))*$D$109</f>
        <v>5</v>
      </c>
      <c r="K109" s="84">
        <f>(IF('ИД Свод'!J119&lt;='Методика оценки'!$J$448,'Методика оценки'!$E$448,IF('Методика оценки'!$H$449&lt;='ИД Свод'!J119&lt;='Методика оценки'!$J$449,'Методика оценки'!$E$449,IF('ИД Свод'!J119&gt;='Методика оценки'!$H$450,'Методика оценки'!$E$450,'Методика оценки'!$E$449))))*$D$109</f>
        <v>10</v>
      </c>
      <c r="L109" s="84">
        <f>(IF('ИД Свод'!K119&lt;='Методика оценки'!$J$448,'Методика оценки'!$E$448,IF('Методика оценки'!$H$449&lt;='ИД Свод'!K119&lt;='Методика оценки'!$J$449,'Методика оценки'!$E$449,IF('ИД Свод'!K119&gt;='Методика оценки'!$H$450,'Методика оценки'!$E$450,'Методика оценки'!$E$449))))*$D$109</f>
        <v>5</v>
      </c>
    </row>
    <row r="110" spans="1:12" ht="30" hidden="1" outlineLevel="1">
      <c r="A110" s="65"/>
      <c r="B110" s="111" t="str">
        <f>'Методика оценки'!A451</f>
        <v>К7.12.</v>
      </c>
      <c r="C110" s="86" t="str">
        <f>'Методика оценки'!C451</f>
        <v xml:space="preserve">Количество зарегистрированных  жалоб на деятельность ДОО со стороны родителей воспитанников </v>
      </c>
      <c r="D110" s="123">
        <f>'Методика оценки'!D451</f>
        <v>0.1</v>
      </c>
      <c r="E110" s="84">
        <f>(IF('ИД Свод'!D120&lt;='Методика оценки'!$J$452,'Методика оценки'!$E$452,IF('Методика оценки'!$H$453&lt;='ИД Свод'!D120&lt;='Методика оценки'!$J$453,'Методика оценки'!$E$453,IF('ИД Свод'!D120&gt;='Методика оценки'!$H$454,'Методика оценки'!$E$454,'Методика оценки'!$E$453))))*$D$110</f>
        <v>10</v>
      </c>
      <c r="F110" s="84">
        <f>(IF('ИД Свод'!E120&lt;='Методика оценки'!$J$452,'Методика оценки'!$E$452,IF('Методика оценки'!$H$453&lt;='ИД Свод'!E120&lt;='Методика оценки'!$J$453,'Методика оценки'!$E$453,IF('ИД Свод'!E120&gt;='Методика оценки'!$H$454,'Методика оценки'!$E$454,'Методика оценки'!$E$453))))*$D$110</f>
        <v>10</v>
      </c>
      <c r="G110" s="84">
        <f>(IF('ИД Свод'!F120&lt;='Методика оценки'!$J$452,'Методика оценки'!$E$452,IF('Методика оценки'!$H$453&lt;='ИД Свод'!F120&lt;='Методика оценки'!$J$453,'Методика оценки'!$E$453,IF('ИД Свод'!F120&gt;='Методика оценки'!$H$454,'Методика оценки'!$E$454,'Методика оценки'!$E$453))))*$D$110</f>
        <v>10</v>
      </c>
      <c r="H110" s="84">
        <f>(IF('ИД Свод'!G120&lt;='Методика оценки'!$J$452,'Методика оценки'!$E$452,IF('Методика оценки'!$H$453&lt;='ИД Свод'!G120&lt;='Методика оценки'!$J$453,'Методика оценки'!$E$453,IF('ИД Свод'!G120&gt;='Методика оценки'!$H$454,'Методика оценки'!$E$454,'Методика оценки'!$E$453))))*$D$110</f>
        <v>10</v>
      </c>
      <c r="I110" s="84">
        <f>(IF('ИД Свод'!H120&lt;='Методика оценки'!$J$452,'Методика оценки'!$E$452,IF('Методика оценки'!$H$453&lt;='ИД Свод'!H120&lt;='Методика оценки'!$J$453,'Методика оценки'!$E$453,IF('ИД Свод'!H120&gt;='Методика оценки'!$H$454,'Методика оценки'!$E$454,'Методика оценки'!$E$453))))*$D$110</f>
        <v>10</v>
      </c>
      <c r="J110" s="84">
        <f>(IF('ИД Свод'!I120&lt;='Методика оценки'!$J$452,'Методика оценки'!$E$452,IF('Методика оценки'!$H$453&lt;='ИД Свод'!I120&lt;='Методика оценки'!$J$453,'Методика оценки'!$E$453,IF('ИД Свод'!I120&gt;='Методика оценки'!$H$454,'Методика оценки'!$E$454,'Методика оценки'!$E$453))))*$D$110</f>
        <v>10</v>
      </c>
      <c r="K110" s="84">
        <f>(IF('ИД Свод'!J120&lt;='Методика оценки'!$J$452,'Методика оценки'!$E$452,IF('Методика оценки'!$H$453&lt;='ИД Свод'!J120&lt;='Методика оценки'!$J$453,'Методика оценки'!$E$453,IF('ИД Свод'!J120&gt;='Методика оценки'!$H$454,'Методика оценки'!$E$454,'Методика оценки'!$E$453))))*$D$110</f>
        <v>10</v>
      </c>
      <c r="L110" s="84">
        <f>(IF('ИД Свод'!K120&lt;='Методика оценки'!$J$452,'Методика оценки'!$E$452,IF('Методика оценки'!$H$453&lt;='ИД Свод'!K120&lt;='Методика оценки'!$J$453,'Методика оценки'!$E$453,IF('ИД Свод'!K120&gt;='Методика оценки'!$H$454,'Методика оценки'!$E$454,'Методика оценки'!$E$453))))*$D$110</f>
        <v>10</v>
      </c>
    </row>
    <row r="111" spans="1:12">
      <c r="E111" s="157"/>
      <c r="F111" s="157"/>
      <c r="G111" s="157"/>
      <c r="H111" s="157"/>
      <c r="I111" s="157"/>
      <c r="J111" s="157"/>
      <c r="K111" s="157"/>
      <c r="L111" s="157"/>
    </row>
    <row r="112" spans="1:12">
      <c r="E112" s="157"/>
      <c r="F112" s="157"/>
      <c r="G112" s="157"/>
      <c r="H112" s="157"/>
      <c r="I112" s="157"/>
      <c r="J112" s="157"/>
      <c r="K112" s="157"/>
      <c r="L112" s="157"/>
    </row>
    <row r="113" spans="5:12">
      <c r="E113" s="157"/>
      <c r="F113" s="157"/>
      <c r="G113" s="157"/>
      <c r="H113" s="157"/>
      <c r="I113" s="157"/>
      <c r="J113" s="157"/>
      <c r="K113" s="157"/>
      <c r="L113" s="157"/>
    </row>
    <row r="114" spans="5:12">
      <c r="E114" s="157"/>
      <c r="F114" s="157"/>
      <c r="G114" s="157"/>
      <c r="H114" s="157"/>
      <c r="I114" s="157"/>
      <c r="J114" s="157"/>
      <c r="K114" s="157"/>
      <c r="L114" s="157"/>
    </row>
    <row r="115" spans="5:12">
      <c r="E115" s="157"/>
      <c r="F115" s="157"/>
      <c r="G115" s="157"/>
      <c r="H115" s="157"/>
      <c r="I115" s="157"/>
      <c r="J115" s="157"/>
      <c r="K115" s="157"/>
      <c r="L115" s="157"/>
    </row>
    <row r="116" spans="5:12">
      <c r="E116" s="157"/>
      <c r="F116" s="157"/>
      <c r="G116" s="157"/>
      <c r="H116" s="157"/>
      <c r="I116" s="157"/>
      <c r="J116" s="157"/>
      <c r="K116" s="157"/>
      <c r="L116" s="157"/>
    </row>
    <row r="117" spans="5:12">
      <c r="E117" s="157"/>
      <c r="F117" s="157"/>
      <c r="G117" s="157"/>
      <c r="H117" s="157"/>
      <c r="I117" s="157"/>
      <c r="J117" s="157"/>
      <c r="K117" s="157"/>
      <c r="L117" s="157"/>
    </row>
    <row r="118" spans="5:12">
      <c r="E118" s="157"/>
      <c r="F118" s="157"/>
      <c r="G118" s="157"/>
      <c r="H118" s="157"/>
      <c r="I118" s="157"/>
      <c r="J118" s="157"/>
      <c r="K118" s="157"/>
      <c r="L118" s="157"/>
    </row>
    <row r="119" spans="5:12">
      <c r="E119" s="157"/>
      <c r="F119" s="157"/>
      <c r="G119" s="157"/>
      <c r="H119" s="157"/>
      <c r="I119" s="157"/>
      <c r="J119" s="157"/>
      <c r="K119" s="157"/>
      <c r="L119" s="157"/>
    </row>
    <row r="120" spans="5:12">
      <c r="E120" s="157"/>
      <c r="F120" s="157"/>
      <c r="G120" s="157"/>
      <c r="H120" s="157"/>
      <c r="I120" s="157"/>
      <c r="J120" s="157"/>
      <c r="K120" s="157"/>
      <c r="L120" s="157"/>
    </row>
    <row r="121" spans="5:12">
      <c r="E121" s="157"/>
      <c r="F121" s="157"/>
      <c r="G121" s="157"/>
      <c r="H121" s="157"/>
      <c r="I121" s="157"/>
      <c r="J121" s="157"/>
      <c r="K121" s="157"/>
      <c r="L121" s="157"/>
    </row>
    <row r="122" spans="5:12">
      <c r="E122" s="157"/>
      <c r="F122" s="157"/>
      <c r="G122" s="157"/>
      <c r="H122" s="157"/>
      <c r="I122" s="157"/>
      <c r="J122" s="157"/>
      <c r="K122" s="157"/>
      <c r="L122" s="157"/>
    </row>
    <row r="123" spans="5:12">
      <c r="E123" s="157"/>
      <c r="F123" s="157"/>
      <c r="G123" s="157"/>
      <c r="H123" s="157"/>
      <c r="I123" s="157"/>
      <c r="J123" s="157"/>
      <c r="K123" s="157"/>
      <c r="L123" s="157"/>
    </row>
    <row r="124" spans="5:12">
      <c r="E124" s="157"/>
      <c r="F124" s="157"/>
      <c r="G124" s="157"/>
      <c r="H124" s="157"/>
      <c r="I124" s="157"/>
      <c r="J124" s="157"/>
      <c r="K124" s="157"/>
      <c r="L124" s="157"/>
    </row>
    <row r="125" spans="5:12">
      <c r="E125" s="157"/>
      <c r="F125" s="157"/>
      <c r="G125" s="157"/>
      <c r="H125" s="157"/>
      <c r="I125" s="157"/>
      <c r="J125" s="157"/>
      <c r="K125" s="157"/>
      <c r="L125" s="157"/>
    </row>
    <row r="126" spans="5:12">
      <c r="E126" s="157"/>
      <c r="F126" s="157"/>
      <c r="G126" s="157"/>
      <c r="H126" s="157"/>
      <c r="I126" s="157"/>
      <c r="J126" s="157"/>
      <c r="K126" s="157"/>
      <c r="L126" s="157"/>
    </row>
    <row r="127" spans="5:12">
      <c r="E127" s="157"/>
      <c r="F127" s="157"/>
      <c r="G127" s="157"/>
      <c r="H127" s="157"/>
      <c r="I127" s="157"/>
      <c r="J127" s="157"/>
      <c r="K127" s="157"/>
      <c r="L127" s="157"/>
    </row>
    <row r="128" spans="5:12">
      <c r="E128" s="157"/>
      <c r="F128" s="157"/>
      <c r="G128" s="157"/>
      <c r="H128" s="157"/>
      <c r="I128" s="157"/>
      <c r="J128" s="157"/>
      <c r="K128" s="157"/>
      <c r="L128" s="157"/>
    </row>
    <row r="129" spans="5:12">
      <c r="E129" s="157"/>
      <c r="F129" s="157"/>
      <c r="G129" s="157"/>
      <c r="H129" s="157"/>
      <c r="I129" s="157"/>
      <c r="J129" s="157"/>
      <c r="K129" s="157"/>
      <c r="L129" s="157"/>
    </row>
    <row r="130" spans="5:12">
      <c r="E130" s="157"/>
      <c r="F130" s="157"/>
      <c r="G130" s="157"/>
      <c r="H130" s="157"/>
      <c r="I130" s="157"/>
      <c r="J130" s="157"/>
      <c r="K130" s="157"/>
      <c r="L130" s="157"/>
    </row>
    <row r="131" spans="5:12">
      <c r="E131" s="157"/>
      <c r="F131" s="157"/>
      <c r="G131" s="157"/>
      <c r="H131" s="157"/>
      <c r="I131" s="157"/>
      <c r="J131" s="157"/>
      <c r="K131" s="157"/>
      <c r="L131" s="157"/>
    </row>
    <row r="132" spans="5:12">
      <c r="E132" s="157"/>
      <c r="F132" s="157"/>
      <c r="G132" s="157"/>
      <c r="H132" s="157"/>
      <c r="I132" s="157"/>
      <c r="J132" s="157"/>
      <c r="K132" s="157"/>
      <c r="L132" s="157"/>
    </row>
    <row r="133" spans="5:12">
      <c r="E133" s="157"/>
      <c r="F133" s="157"/>
      <c r="G133" s="157"/>
      <c r="H133" s="157"/>
      <c r="I133" s="157"/>
      <c r="J133" s="157"/>
      <c r="K133" s="157"/>
      <c r="L133" s="157"/>
    </row>
    <row r="134" spans="5:12">
      <c r="E134" s="157"/>
      <c r="F134" s="157"/>
      <c r="G134" s="157"/>
      <c r="H134" s="157"/>
      <c r="I134" s="157"/>
      <c r="J134" s="157"/>
      <c r="K134" s="157"/>
      <c r="L134" s="157"/>
    </row>
    <row r="135" spans="5:12">
      <c r="E135" s="157"/>
      <c r="F135" s="157"/>
      <c r="G135" s="157"/>
      <c r="H135" s="157"/>
      <c r="I135" s="157"/>
      <c r="J135" s="157"/>
      <c r="K135" s="157"/>
      <c r="L135" s="157"/>
    </row>
    <row r="136" spans="5:12">
      <c r="E136" s="157"/>
      <c r="F136" s="157"/>
      <c r="G136" s="157"/>
      <c r="H136" s="157"/>
      <c r="I136" s="157"/>
      <c r="J136" s="157"/>
      <c r="K136" s="157"/>
      <c r="L136" s="157"/>
    </row>
    <row r="137" spans="5:12">
      <c r="E137" s="157"/>
      <c r="F137" s="157"/>
      <c r="G137" s="157"/>
      <c r="H137" s="157"/>
      <c r="I137" s="157"/>
      <c r="J137" s="157"/>
      <c r="K137" s="157"/>
      <c r="L137" s="157"/>
    </row>
  </sheetData>
  <autoFilter ref="A4: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5" tint="-0.249977111117893"/>
    <outlinePr summaryBelow="0" summaryRight="0"/>
  </sheetPr>
  <dimension ref="A1:L137"/>
  <sheetViews>
    <sheetView tabSelected="1" zoomScale="70" zoomScaleNormal="70" workbookViewId="0">
      <selection activeCell="G140" sqref="G140"/>
    </sheetView>
  </sheetViews>
  <sheetFormatPr defaultColWidth="9.140625" defaultRowHeight="15" outlineLevelRow="1"/>
  <cols>
    <col min="1" max="1" width="7.7109375" style="62" customWidth="1"/>
    <col min="2" max="2" width="9.85546875" style="60" customWidth="1"/>
    <col min="3" max="3" width="76.85546875" style="132" customWidth="1"/>
    <col min="4" max="4" width="12.140625" style="76" customWidth="1"/>
    <col min="5" max="12" width="19.7109375" style="79" customWidth="1"/>
    <col min="13" max="16384" width="9.140625" style="61"/>
  </cols>
  <sheetData>
    <row r="1" spans="1:12" ht="20.25">
      <c r="A1" s="100" t="s">
        <v>684</v>
      </c>
      <c r="B1" s="63"/>
      <c r="C1" s="131"/>
      <c r="D1" s="125"/>
      <c r="E1" s="77"/>
      <c r="F1" s="77"/>
      <c r="G1" s="77"/>
      <c r="H1" s="77"/>
      <c r="I1" s="77"/>
      <c r="J1" s="77"/>
      <c r="K1" s="77"/>
      <c r="L1" s="77"/>
    </row>
    <row r="2" spans="1:12">
      <c r="D2" s="126"/>
    </row>
    <row r="3" spans="1:12" s="117" customFormat="1" ht="57">
      <c r="A3" s="103" t="s">
        <v>0</v>
      </c>
      <c r="B3" s="102" t="s">
        <v>18</v>
      </c>
      <c r="C3" s="102" t="s">
        <v>24</v>
      </c>
      <c r="D3" s="102" t="s">
        <v>25</v>
      </c>
      <c r="E3" s="120" t="str">
        <f>'ИД Свод'!D3</f>
        <v>МБДОУ «Детский сад № 1 «Ангелочки» с. Ножай-Юрт»</v>
      </c>
      <c r="F3" s="120" t="str">
        <f>'ИД Свод'!E3</f>
        <v>МБДОУ «Детский сад № 2 «Солнышко» с. Ножай-Юрт»</v>
      </c>
      <c r="G3" s="120" t="str">
        <f>'ИД Свод'!F3</f>
        <v>МБДОУ «Детский сад с. Аллерой»</v>
      </c>
      <c r="H3" s="120" t="str">
        <f>'ИД Свод'!G3</f>
        <v>МБДОУ «Детский сад «Ласточки» с. Галайты»</v>
      </c>
      <c r="I3" s="120" t="str">
        <f>'ИД Свод'!H3</f>
        <v>МБДОУ «Детский сад с. Зандак»</v>
      </c>
      <c r="J3" s="120" t="str">
        <f>'ИД Свод'!I3</f>
        <v>МБДОУ «Детский сад «Солнышко» с. Саясан»</v>
      </c>
      <c r="K3" s="120" t="str">
        <f>'ИД Свод'!J3</f>
        <v>МБДОУ «Детский сад «Теремок» с. Мескеты»</v>
      </c>
      <c r="L3" s="120" t="str">
        <f>'ИД Свод'!K3</f>
        <v>МБДОУ «Детский сад «Малышка» с. Энгеной»</v>
      </c>
    </row>
    <row r="4" spans="1:12">
      <c r="A4" s="8"/>
      <c r="B4" s="59"/>
      <c r="C4" s="133"/>
      <c r="D4" s="121"/>
      <c r="E4" s="84"/>
      <c r="F4" s="84"/>
      <c r="G4" s="84"/>
      <c r="H4" s="84"/>
      <c r="I4" s="84"/>
      <c r="J4" s="84"/>
      <c r="K4" s="84"/>
      <c r="L4" s="84"/>
    </row>
    <row r="5" spans="1:12" ht="30">
      <c r="A5" s="8"/>
      <c r="B5" s="59" t="s">
        <v>19</v>
      </c>
      <c r="C5" s="133"/>
      <c r="D5" s="150"/>
      <c r="E5" s="177">
        <f t="shared" ref="E5:L5" si="0">E6+E19+E25+E42+E71+E76+E98</f>
        <v>58.742999999999995</v>
      </c>
      <c r="F5" s="177">
        <f t="shared" si="0"/>
        <v>54.762999999999998</v>
      </c>
      <c r="G5" s="177">
        <f t="shared" si="0"/>
        <v>58.783000000000001</v>
      </c>
      <c r="H5" s="177">
        <f t="shared" si="0"/>
        <v>59.262999999999998</v>
      </c>
      <c r="I5" s="177">
        <f t="shared" si="0"/>
        <v>52.05</v>
      </c>
      <c r="J5" s="177">
        <f t="shared" si="0"/>
        <v>53.249000000000002</v>
      </c>
      <c r="K5" s="177">
        <f t="shared" si="0"/>
        <v>35.050000000000004</v>
      </c>
      <c r="L5" s="177">
        <f t="shared" si="0"/>
        <v>57.249000000000002</v>
      </c>
    </row>
    <row r="6" spans="1:12" collapsed="1">
      <c r="A6" s="64"/>
      <c r="B6" s="107" t="str">
        <f>'Методика оценки'!A6</f>
        <v>К1</v>
      </c>
      <c r="C6" s="107" t="str">
        <f>'Методика оценки'!B6</f>
        <v>Группа критериев 1. Качество образовательного процесса</v>
      </c>
      <c r="D6" s="122">
        <f>'Методика оценки'!D6</f>
        <v>0.2</v>
      </c>
      <c r="E6" s="178">
        <f t="shared" ref="E6:L6" si="1">SUM(E7:E18)*$D$6</f>
        <v>13</v>
      </c>
      <c r="F6" s="178">
        <f t="shared" si="1"/>
        <v>9.8000000000000007</v>
      </c>
      <c r="G6" s="178">
        <f t="shared" si="1"/>
        <v>11.3</v>
      </c>
      <c r="H6" s="178">
        <f t="shared" si="1"/>
        <v>9</v>
      </c>
      <c r="I6" s="178">
        <f t="shared" si="1"/>
        <v>12</v>
      </c>
      <c r="J6" s="178">
        <f t="shared" si="1"/>
        <v>10</v>
      </c>
      <c r="K6" s="178">
        <f t="shared" si="1"/>
        <v>3</v>
      </c>
      <c r="L6" s="178">
        <f t="shared" si="1"/>
        <v>5</v>
      </c>
    </row>
    <row r="7" spans="1:12" ht="30" hidden="1" outlineLevel="1">
      <c r="A7" s="2"/>
      <c r="B7" s="91" t="str">
        <f>'Методика оценки'!A7</f>
        <v>К1.1.</v>
      </c>
      <c r="C7"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D7" s="123">
        <f>'Методика оценки'!D7</f>
        <v>0.05</v>
      </c>
      <c r="E7" s="118">
        <f>(IF('ИД Свод'!D5='Методика оценки'!$H$8,'Методика оценки'!$E$8,IF('ИД Свод'!D5='Методика оценки'!$H$9,'Методика оценки'!$E$9,IF('ИД Свод'!D5='Методика оценки'!$H$10,'Методика оценки'!$E$10,'Методика оценки'!$E$11))))*$D$7</f>
        <v>0</v>
      </c>
      <c r="F7" s="118">
        <f>(IF('ИД Свод'!E5='Методика оценки'!$H$8,'Методика оценки'!$E$8,IF('ИД Свод'!E5='Методика оценки'!$H$9,'Методика оценки'!$E$9,IF('ИД Свод'!E5='Методика оценки'!$H$10,'Методика оценки'!$E$10,'Методика оценки'!$E$11))))*$D$7</f>
        <v>4</v>
      </c>
      <c r="G7" s="118">
        <f>(IF('ИД Свод'!F5='Методика оценки'!$H$8,'Методика оценки'!$E$8,IF('ИД Свод'!F5='Методика оценки'!$H$9,'Методика оценки'!$E$9,IF('ИД Свод'!F5='Методика оценки'!$H$10,'Методика оценки'!$E$10,'Методика оценки'!$E$11))))*$D$7</f>
        <v>4</v>
      </c>
      <c r="H7" s="118">
        <f>(IF('ИД Свод'!G5='Методика оценки'!$H$8,'Методика оценки'!$E$8,IF('ИД Свод'!G5='Методика оценки'!$H$9,'Методика оценки'!$E$9,IF('ИД Свод'!G5='Методика оценки'!$H$10,'Методика оценки'!$E$10,'Методика оценки'!$E$11))))*$D$7</f>
        <v>0</v>
      </c>
      <c r="I7" s="118">
        <f>(IF('ИД Свод'!H5='Методика оценки'!$H$8,'Методика оценки'!$E$8,IF('ИД Свод'!H5='Методика оценки'!$H$9,'Методика оценки'!$E$9,IF('ИД Свод'!H5='Методика оценки'!$H$10,'Методика оценки'!$E$10,'Методика оценки'!$E$11))))*$D$7</f>
        <v>0</v>
      </c>
      <c r="J7" s="118">
        <f>(IF('ИД Свод'!I5='Методика оценки'!$H$8,'Методика оценки'!$E$8,IF('ИД Свод'!I5='Методика оценки'!$H$9,'Методика оценки'!$E$9,IF('ИД Свод'!I5='Методика оценки'!$H$10,'Методика оценки'!$E$10,'Методика оценки'!$E$11))))*$D$7</f>
        <v>0</v>
      </c>
      <c r="K7" s="118">
        <f>(IF('ИД Свод'!J5='Методика оценки'!$H$8,'Методика оценки'!$E$8,IF('ИД Свод'!J5='Методика оценки'!$H$9,'Методика оценки'!$E$9,IF('ИД Свод'!J5='Методика оценки'!$H$10,'Методика оценки'!$E$10,'Методика оценки'!$E$11))))*$D$7</f>
        <v>0</v>
      </c>
      <c r="L7" s="118">
        <f>(IF('ИД Свод'!K5='Методика оценки'!$H$8,'Методика оценки'!$E$8,IF('ИД Свод'!K5='Методика оценки'!$H$9,'Методика оценки'!$E$9,IF('ИД Свод'!K5='Методика оценки'!$H$10,'Методика оценки'!$E$10,'Методика оценки'!$E$11))))*$D$7</f>
        <v>0</v>
      </c>
    </row>
    <row r="8" spans="1:12" hidden="1" outlineLevel="1">
      <c r="A8" s="2"/>
      <c r="B8" s="91" t="str">
        <f>'Методика оценки'!A12</f>
        <v>К1.2.</v>
      </c>
      <c r="C8" s="90" t="str">
        <f>'Методика оценки'!C12</f>
        <v xml:space="preserve">Наличие бесплатного дополнительного образования в ДОО в отчетном году
</v>
      </c>
      <c r="D8" s="123">
        <f>'Методика оценки'!D12</f>
        <v>0.1</v>
      </c>
      <c r="E8" s="118">
        <f>(IF('ИД Свод'!D6='Методика оценки'!$H$13,'Методика оценки'!$E$13,IF('ИД Свод'!D6='Методика оценки'!$H$14,'Методика оценки'!$E$14,'Методика оценки'!$E$13)))*$D$8</f>
        <v>0</v>
      </c>
      <c r="F8" s="118">
        <f>(IF('ИД Свод'!E6='Методика оценки'!$H$13,'Методика оценки'!$E$13,IF('ИД Свод'!E6='Методика оценки'!$H$14,'Методика оценки'!$E$14,'Методика оценки'!$E$13)))*$D$8</f>
        <v>0</v>
      </c>
      <c r="G8" s="118">
        <f>(IF('ИД Свод'!F6='Методика оценки'!$H$13,'Методика оценки'!$E$13,IF('ИД Свод'!F6='Методика оценки'!$H$14,'Методика оценки'!$E$14,'Методика оценки'!$E$13)))*$D$8</f>
        <v>0</v>
      </c>
      <c r="H8" s="118">
        <f>(IF('ИД Свод'!G6='Методика оценки'!$H$13,'Методика оценки'!$E$13,IF('ИД Свод'!G6='Методика оценки'!$H$14,'Методика оценки'!$E$14,'Методика оценки'!$E$13)))*$D$8</f>
        <v>0</v>
      </c>
      <c r="I8" s="118">
        <f>(IF('ИД Свод'!H6='Методика оценки'!$H$13,'Методика оценки'!$E$13,IF('ИД Свод'!H6='Методика оценки'!$H$14,'Методика оценки'!$E$14,'Методика оценки'!$E$13)))*$D$8</f>
        <v>0</v>
      </c>
      <c r="J8" s="118">
        <f>(IF('ИД Свод'!I6='Методика оценки'!$H$13,'Методика оценки'!$E$13,IF('ИД Свод'!I6='Методика оценки'!$H$14,'Методика оценки'!$E$14,'Методика оценки'!$E$13)))*$D$8</f>
        <v>0</v>
      </c>
      <c r="K8" s="118">
        <f>(IF('ИД Свод'!J6='Методика оценки'!$H$13,'Методика оценки'!$E$13,IF('ИД Свод'!J6='Методика оценки'!$H$14,'Методика оценки'!$E$14,'Методика оценки'!$E$13)))*$D$8</f>
        <v>0</v>
      </c>
      <c r="L8" s="118">
        <f>(IF('ИД Свод'!K6='Методика оценки'!$H$13,'Методика оценки'!$E$13,IF('ИД Свод'!K6='Методика оценки'!$H$14,'Методика оценки'!$E$14,'Методика оценки'!$E$13)))*$D$8</f>
        <v>0</v>
      </c>
    </row>
    <row r="9" spans="1:12" ht="30" hidden="1" outlineLevel="1">
      <c r="A9" s="2"/>
      <c r="B9" s="91" t="str">
        <f>'Методика оценки'!A15</f>
        <v>К1.3.</v>
      </c>
      <c r="C9" s="90" t="str">
        <f>'Методика оценки'!C15</f>
        <v>Количество разновидностей бесплатных кружков и секций в ДОО в отчетном году</v>
      </c>
      <c r="D9" s="123">
        <f>'Методика оценки'!D15</f>
        <v>0.05</v>
      </c>
      <c r="E9" s="179">
        <f>(IF('ИД Свод'!D7&lt;='Методика оценки'!$J$16,'Методика оценки'!$E$16,IF('Методика оценки'!$H$17&lt;='ИД Свод'!D7&lt;='Методика оценки'!$J$17,'Методика оценки'!$E$17,IF('ИД Свод'!D7&gt;='Методика оценки'!$H$18,'Методика оценки'!$E$18,'Методика оценки'!$E$17))))*$D$9</f>
        <v>0</v>
      </c>
      <c r="F9" s="179">
        <f>(IF('ИД Свод'!E7&lt;='Методика оценки'!$J$16,'Методика оценки'!$E$16,IF('Методика оценки'!$H$17&lt;='ИД Свод'!E7&lt;='Методика оценки'!$J$17,'Методика оценки'!$E$17,IF('ИД Свод'!E7&gt;='Методика оценки'!$H$18,'Методика оценки'!$E$18,'Методика оценки'!$E$17))))*$D$9</f>
        <v>0</v>
      </c>
      <c r="G9" s="179">
        <f>(IF('ИД Свод'!F7&lt;='Методика оценки'!$J$16,'Методика оценки'!$E$16,IF('Методика оценки'!$H$17&lt;='ИД Свод'!F7&lt;='Методика оценки'!$J$17,'Методика оценки'!$E$17,IF('ИД Свод'!F7&gt;='Методика оценки'!$H$18,'Методика оценки'!$E$18,'Методика оценки'!$E$17))))*$D$9</f>
        <v>0</v>
      </c>
      <c r="H9" s="179">
        <f>(IF('ИД Свод'!G7&lt;='Методика оценки'!$J$16,'Методика оценки'!$E$16,IF('Методика оценки'!$H$17&lt;='ИД Свод'!G7&lt;='Методика оценки'!$J$17,'Методика оценки'!$E$17,IF('ИД Свод'!G7&gt;='Методика оценки'!$H$18,'Методика оценки'!$E$18,'Методика оценки'!$E$17))))*$D$9</f>
        <v>0</v>
      </c>
      <c r="I9" s="179">
        <f>(IF('ИД Свод'!H7&lt;='Методика оценки'!$J$16,'Методика оценки'!$E$16,IF('Методика оценки'!$H$17&lt;='ИД Свод'!H7&lt;='Методика оценки'!$J$17,'Методика оценки'!$E$17,IF('ИД Свод'!H7&gt;='Методика оценки'!$H$18,'Методика оценки'!$E$18,'Методика оценки'!$E$17))))*$D$9</f>
        <v>0</v>
      </c>
      <c r="J9" s="179">
        <f>(IF('ИД Свод'!I7&lt;='Методика оценки'!$J$16,'Методика оценки'!$E$16,IF('Методика оценки'!$H$17&lt;='ИД Свод'!I7&lt;='Методика оценки'!$J$17,'Методика оценки'!$E$17,IF('ИД Свод'!I7&gt;='Методика оценки'!$H$18,'Методика оценки'!$E$18,'Методика оценки'!$E$17))))*$D$9</f>
        <v>0</v>
      </c>
      <c r="K9" s="179">
        <f>(IF('ИД Свод'!J7&lt;='Методика оценки'!$J$16,'Методика оценки'!$E$16,IF('Методика оценки'!$H$17&lt;='ИД Свод'!J7&lt;='Методика оценки'!$J$17,'Методика оценки'!$E$17,IF('ИД Свод'!J7&gt;='Методика оценки'!$H$18,'Методика оценки'!$E$18,'Методика оценки'!$E$17))))*$D$9</f>
        <v>0</v>
      </c>
      <c r="L9" s="179">
        <f>(IF('ИД Свод'!K7&lt;='Методика оценки'!$J$16,'Методика оценки'!$E$16,IF('Методика оценки'!$H$17&lt;='ИД Свод'!K7&lt;='Методика оценки'!$J$17,'Методика оценки'!$E$17,IF('ИД Свод'!K7&gt;='Методика оценки'!$H$18,'Методика оценки'!$E$18,'Методика оценки'!$E$17))))*$D$9</f>
        <v>0</v>
      </c>
    </row>
    <row r="10" spans="1:12" ht="30" hidden="1" outlineLevel="1">
      <c r="A10" s="2"/>
      <c r="B10" s="91" t="str">
        <f>'Методика оценки'!A22</f>
        <v>К1.4.</v>
      </c>
      <c r="C10" s="90" t="str">
        <f>'Методика оценки'!C22</f>
        <v xml:space="preserve">Доля воспитанников, получающих дополнительное образование бесплатно (в общем числе воспитанников) в отчетном году
</v>
      </c>
      <c r="D10" s="123">
        <f>'Методика оценки'!D22</f>
        <v>0.1</v>
      </c>
      <c r="E10" s="179">
        <f>IF('ИД Свод'!D9=0,0,(IF(('ИД Свод'!D8/'ИД Свод'!D9)*100&lt;='Методика оценки'!$J$24,'Методика оценки'!$E$24,IF('Методика оценки'!$H$25&lt;=('ИД Свод'!D8/'ИД Свод'!D9)*100&lt;='Методика оценки'!$J$25,'Методика оценки'!$E$25,IF(('ИД Свод'!D8/'ИД Свод'!D9)*100&gt;='Методика оценки'!$H$26,'Методика оценки'!$E$26,'Методика оценки'!$E$25))))*$D$10)</f>
        <v>0</v>
      </c>
      <c r="F10" s="179">
        <f>IF('ИД Свод'!E9=0,0,(IF(('ИД Свод'!E8/'ИД Свод'!E9)*100&lt;='Методика оценки'!$J$24,'Методика оценки'!$E$24,IF('Методика оценки'!$H$25&lt;=('ИД Свод'!E8/'ИД Свод'!E9)*100&lt;='Методика оценки'!$J$25,'Методика оценки'!$E$25,IF(('ИД Свод'!E8/'ИД Свод'!E9)*100&gt;='Методика оценки'!$H$26,'Методика оценки'!$E$26,'Методика оценки'!$E$25))))*$D$10)</f>
        <v>0</v>
      </c>
      <c r="G10" s="179">
        <f>IF('ИД Свод'!F9=0,0,(IF(('ИД Свод'!F8/'ИД Свод'!F9)*100&lt;='Методика оценки'!$J$24,'Методика оценки'!$E$24,IF('Методика оценки'!$H$25&lt;=('ИД Свод'!F8/'ИД Свод'!F9)*100&lt;='Методика оценки'!$J$25,'Методика оценки'!$E$25,IF(('ИД Свод'!F8/'ИД Свод'!F9)*100&gt;='Методика оценки'!$H$26,'Методика оценки'!$E$26,'Методика оценки'!$E$25))))*$D$10)</f>
        <v>0</v>
      </c>
      <c r="H10" s="179">
        <f>IF('ИД Свод'!G9=0,0,(IF(('ИД Свод'!G8/'ИД Свод'!G9)*100&lt;='Методика оценки'!$J$24,'Методика оценки'!$E$24,IF('Методика оценки'!$H$25&lt;=('ИД Свод'!G8/'ИД Свод'!G9)*100&lt;='Методика оценки'!$J$25,'Методика оценки'!$E$25,IF(('ИД Свод'!G8/'ИД Свод'!G9)*100&gt;='Методика оценки'!$H$26,'Методика оценки'!$E$26,'Методика оценки'!$E$25))))*$D$10)</f>
        <v>0</v>
      </c>
      <c r="I10" s="179">
        <f>IF('ИД Свод'!H9=0,0,(IF(('ИД Свод'!H8/'ИД Свод'!H9)*100&lt;='Методика оценки'!$J$24,'Методика оценки'!$E$24,IF('Методика оценки'!$H$25&lt;=('ИД Свод'!H8/'ИД Свод'!H9)*100&lt;='Методика оценки'!$J$25,'Методика оценки'!$E$25,IF(('ИД Свод'!H8/'ИД Свод'!H9)*100&gt;='Методика оценки'!$H$26,'Методика оценки'!$E$26,'Методика оценки'!$E$25))))*$D$10)</f>
        <v>0</v>
      </c>
      <c r="J10" s="179">
        <f>IF('ИД Свод'!I9=0,0,(IF(('ИД Свод'!I8/'ИД Свод'!I9)*100&lt;='Методика оценки'!$J$24,'Методика оценки'!$E$24,IF('Методика оценки'!$H$25&lt;=('ИД Свод'!I8/'ИД Свод'!I9)*100&lt;='Методика оценки'!$J$25,'Методика оценки'!$E$25,IF(('ИД Свод'!I8/'ИД Свод'!I9)*100&gt;='Методика оценки'!$H$26,'Методика оценки'!$E$26,'Методика оценки'!$E$25))))*$D$10)</f>
        <v>0</v>
      </c>
      <c r="K10" s="179">
        <f>IF('ИД Свод'!J9=0,0,(IF(('ИД Свод'!J8/'ИД Свод'!J9)*100&lt;='Методика оценки'!$J$24,'Методика оценки'!$E$24,IF('Методика оценки'!$H$25&lt;=('ИД Свод'!J8/'ИД Свод'!J9)*100&lt;='Методика оценки'!$J$25,'Методика оценки'!$E$25,IF(('ИД Свод'!J8/'ИД Свод'!J9)*100&gt;='Методика оценки'!$H$26,'Методика оценки'!$E$26,'Методика оценки'!$E$25))))*$D$10)</f>
        <v>0</v>
      </c>
      <c r="L10" s="179">
        <f>IF('ИД Свод'!K9=0,0,(IF(('ИД Свод'!K8/'ИД Свод'!K9)*100&lt;='Методика оценки'!$J$24,'Методика оценки'!$E$24,IF('Методика оценки'!$H$25&lt;=('ИД Свод'!K8/'ИД Свод'!K9)*100&lt;='Методика оценки'!$J$25,'Методика оценки'!$E$25,IF(('ИД Свод'!K8/'ИД Свод'!K9)*100&gt;='Методика оценки'!$H$26,'Методика оценки'!$E$26,'Методика оценки'!$E$25))))*$D$10)</f>
        <v>0</v>
      </c>
    </row>
    <row r="11" spans="1:12" ht="30" hidden="1" outlineLevel="1">
      <c r="A11" s="2"/>
      <c r="B11" s="91" t="str">
        <f>'Методика оценки'!A35</f>
        <v>К1.5</v>
      </c>
      <c r="C11" s="90" t="str">
        <f>'Методика оценки'!C35</f>
        <v>Количество проведенных в ДОО конкурсов, выставок, открытых уроков, демонстрирующих достижения воспитанников, в отчетном году</v>
      </c>
      <c r="D11" s="123">
        <f>'Методика оценки'!D35</f>
        <v>0.05</v>
      </c>
      <c r="E11" s="179">
        <f>(IF('ИД Свод'!D10&lt;='Методика оценки'!$J$36,'Методика оценки'!$E$36,IF('Методика оценки'!$H$37&lt;='ИД Свод'!D10&lt;='Методика оценки'!$J$37,'Методика оценки'!$E$37,IF('ИД Свод'!D10&gt;='Методика оценки'!$H$38,'Методика оценки'!$E$38,'Методика оценки'!$E$37))))*$D$11</f>
        <v>5</v>
      </c>
      <c r="F11" s="179">
        <f>(IF('ИД Свод'!E10&lt;='Методика оценки'!$J$36,'Методика оценки'!$E$36,IF('Методика оценки'!$H$37&lt;='ИД Свод'!E10&lt;='Методика оценки'!$J$37,'Методика оценки'!$E$37,IF('ИД Свод'!E10&gt;='Методика оценки'!$H$38,'Методика оценки'!$E$38,'Методика оценки'!$E$37))))*$D$11</f>
        <v>5</v>
      </c>
      <c r="G11" s="179">
        <f>(IF('ИД Свод'!F10&lt;='Методика оценки'!$J$36,'Методика оценки'!$E$36,IF('Методика оценки'!$H$37&lt;='ИД Свод'!F10&lt;='Методика оценки'!$J$37,'Методика оценки'!$E$37,IF('ИД Свод'!F10&gt;='Методика оценки'!$H$38,'Методика оценки'!$E$38,'Методика оценки'!$E$37))))*$D$11</f>
        <v>2.5</v>
      </c>
      <c r="H11" s="179">
        <f>(IF('ИД Свод'!G10&lt;='Методика оценки'!$J$36,'Методика оценки'!$E$36,IF('Методика оценки'!$H$37&lt;='ИД Свод'!G10&lt;='Методика оценки'!$J$37,'Методика оценки'!$E$37,IF('ИД Свод'!G10&gt;='Методика оценки'!$H$38,'Методика оценки'!$E$38,'Методика оценки'!$E$37))))*$D$11</f>
        <v>5</v>
      </c>
      <c r="I11" s="179">
        <f>(IF('ИД Свод'!H10&lt;='Методика оценки'!$J$36,'Методика оценки'!$E$36,IF('Методика оценки'!$H$37&lt;='ИД Свод'!H10&lt;='Методика оценки'!$J$37,'Методика оценки'!$E$37,IF('ИД Свод'!H10&gt;='Методика оценки'!$H$38,'Методика оценки'!$E$38,'Методика оценки'!$E$37))))*$D$11</f>
        <v>5</v>
      </c>
      <c r="J11" s="179">
        <f>(IF('ИД Свод'!I10&lt;='Методика оценки'!$J$36,'Методика оценки'!$E$36,IF('Методика оценки'!$H$37&lt;='ИД Свод'!I10&lt;='Методика оценки'!$J$37,'Методика оценки'!$E$37,IF('ИД Свод'!I10&gt;='Методика оценки'!$H$38,'Методика оценки'!$E$38,'Методика оценки'!$E$37))))*$D$11</f>
        <v>5</v>
      </c>
      <c r="K11" s="179">
        <f>(IF('ИД Свод'!J10&lt;='Методика оценки'!$J$36,'Методика оценки'!$E$36,IF('Методика оценки'!$H$37&lt;='ИД Свод'!J10&lt;='Методика оценки'!$J$37,'Методика оценки'!$E$37,IF('ИД Свод'!J10&gt;='Методика оценки'!$H$38,'Методика оценки'!$E$38,'Методика оценки'!$E$37))))*$D$11</f>
        <v>0</v>
      </c>
      <c r="L11" s="179">
        <f>(IF('ИД Свод'!K10&lt;='Методика оценки'!$J$36,'Методика оценки'!$E$36,IF('Методика оценки'!$H$37&lt;='ИД Свод'!K10&lt;='Методика оценки'!$J$37,'Методика оценки'!$E$37,IF('ИД Свод'!K10&gt;='Методика оценки'!$H$38,'Методика оценки'!$E$38,'Методика оценки'!$E$37))))*$D$11</f>
        <v>0</v>
      </c>
    </row>
    <row r="12" spans="1:12" ht="30" hidden="1" outlineLevel="1">
      <c r="A12" s="2"/>
      <c r="B12" s="91" t="str">
        <f>'Методика оценки'!A39</f>
        <v>К1.6</v>
      </c>
      <c r="C12" s="90" t="str">
        <f>'Методика оценки'!C39</f>
        <v>Количество познавательных мероприятий, проведенных ДОО совместно с родителями воспитанников, в отчетном году</v>
      </c>
      <c r="D12" s="123">
        <f>'Методика оценки'!D39</f>
        <v>0.1</v>
      </c>
      <c r="E12" s="179">
        <f>(IF('ИД Свод'!D11&lt;='Методика оценки'!$J$40,'Методика оценки'!$E$40,IF('Методика оценки'!$H$41&lt;='ИД Свод'!D11&lt;='Методика оценки'!$J$41,'Методика оценки'!$E$41,IF('ИД Свод'!D11&gt;='Методика оценки'!$H$42,'Методика оценки'!$E$42,'Методика оценки'!$E$41))))*$D$12</f>
        <v>10</v>
      </c>
      <c r="F12" s="179">
        <f>(IF('ИД Свод'!E11&lt;='Методика оценки'!$J$40,'Методика оценки'!$E$40,IF('Методика оценки'!$H$41&lt;='ИД Свод'!E11&lt;='Методика оценки'!$J$41,'Методика оценки'!$E$41,IF('ИД Свод'!E11&gt;='Методика оценки'!$H$42,'Методика оценки'!$E$42,'Методика оценки'!$E$41))))*$D$12</f>
        <v>5</v>
      </c>
      <c r="G12" s="179">
        <f>(IF('ИД Свод'!F11&lt;='Методика оценки'!$J$40,'Методика оценки'!$E$40,IF('Методика оценки'!$H$41&lt;='ИД Свод'!F11&lt;='Методика оценки'!$J$41,'Методика оценки'!$E$41,IF('ИД Свод'!F11&gt;='Методика оценки'!$H$42,'Методика оценки'!$E$42,'Методика оценки'!$E$41))))*$D$12</f>
        <v>5</v>
      </c>
      <c r="H12" s="179">
        <f>(IF('ИД Свод'!G11&lt;='Методика оценки'!$J$40,'Методика оценки'!$E$40,IF('Методика оценки'!$H$41&lt;='ИД Свод'!G11&lt;='Методика оценки'!$J$41,'Методика оценки'!$E$41,IF('ИД Свод'!G11&gt;='Методика оценки'!$H$42,'Методика оценки'!$E$42,'Методика оценки'!$E$41))))*$D$12</f>
        <v>10</v>
      </c>
      <c r="I12" s="179">
        <f>(IF('ИД Свод'!H11&lt;='Методика оценки'!$J$40,'Методика оценки'!$E$40,IF('Методика оценки'!$H$41&lt;='ИД Свод'!H11&lt;='Методика оценки'!$J$41,'Методика оценки'!$E$41,IF('ИД Свод'!H11&gt;='Методика оценки'!$H$42,'Методика оценки'!$E$42,'Методика оценки'!$E$41))))*$D$12</f>
        <v>10</v>
      </c>
      <c r="J12" s="179">
        <f>(IF('ИД Свод'!I11&lt;='Методика оценки'!$J$40,'Методика оценки'!$E$40,IF('Методика оценки'!$H$41&lt;='ИД Свод'!I11&lt;='Методика оценки'!$J$41,'Методика оценки'!$E$41,IF('ИД Свод'!I11&gt;='Методика оценки'!$H$42,'Методика оценки'!$E$42,'Методика оценки'!$E$41))))*$D$12</f>
        <v>5</v>
      </c>
      <c r="K12" s="179">
        <f>(IF('ИД Свод'!J11&lt;='Методика оценки'!$J$40,'Методика оценки'!$E$40,IF('Методика оценки'!$H$41&lt;='ИД Свод'!J11&lt;='Методика оценки'!$J$41,'Методика оценки'!$E$41,IF('ИД Свод'!J11&gt;='Методика оценки'!$H$42,'Методика оценки'!$E$42,'Методика оценки'!$E$41))))*$D$12</f>
        <v>5</v>
      </c>
      <c r="L12" s="179">
        <f>(IF('ИД Свод'!K11&lt;='Методика оценки'!$J$40,'Методика оценки'!$E$40,IF('Методика оценки'!$H$41&lt;='ИД Свод'!K11&lt;='Методика оценки'!$J$41,'Методика оценки'!$E$41,IF('ИД Свод'!K11&gt;='Методика оценки'!$H$42,'Методика оценки'!$E$42,'Методика оценки'!$E$41))))*$D$12</f>
        <v>0</v>
      </c>
    </row>
    <row r="13" spans="1:12" ht="30" hidden="1" outlineLevel="1">
      <c r="A13" s="2"/>
      <c r="B13" s="91" t="str">
        <f>'Методика оценки'!A46</f>
        <v>К1.7</v>
      </c>
      <c r="C13" s="90" t="str">
        <f>'Методика оценки'!C46</f>
        <v>Количество разновидностей партнерских организаций, с которыми ДОО реализует совместные познавательные мероприятия</v>
      </c>
      <c r="D13" s="123">
        <f>'Методика оценки'!D46</f>
        <v>0.1</v>
      </c>
      <c r="E13" s="118">
        <f>(IF('ИД Свод'!D12&lt;='Методика оценки'!$J$47,'Методика оценки'!$E$47,IF('Методика оценки'!$H$48&lt;='ИД Свод'!D12&lt;='Методика оценки'!$J$48,'Методика оценки'!$E$48,IF('ИД Свод'!D12&gt;='Методика оценки'!$H$49,'Методика оценки'!$E$49,'Методика оценки'!$E$48))))*$D$13</f>
        <v>5</v>
      </c>
      <c r="F13" s="118">
        <f>(IF('ИД Свод'!E12&lt;='Методика оценки'!$J$47,'Методика оценки'!$E$47,IF('Методика оценки'!$H$48&lt;='ИД Свод'!E12&lt;='Методика оценки'!$J$48,'Методика оценки'!$E$48,IF('ИД Свод'!E12&gt;='Методика оценки'!$H$49,'Методика оценки'!$E$49,'Методика оценки'!$E$48))))*$D$13</f>
        <v>0</v>
      </c>
      <c r="G13" s="118">
        <f>(IF('ИД Свод'!F12&lt;='Методика оценки'!$J$47,'Методика оценки'!$E$47,IF('Методика оценки'!$H$48&lt;='ИД Свод'!F12&lt;='Методика оценки'!$J$48,'Методика оценки'!$E$48,IF('ИД Свод'!F12&gt;='Методика оценки'!$H$49,'Методика оценки'!$E$49,'Методика оценки'!$E$48))))*$D$13</f>
        <v>0</v>
      </c>
      <c r="H13" s="118">
        <f>(IF('ИД Свод'!G12&lt;='Методика оценки'!$J$47,'Методика оценки'!$E$47,IF('Методика оценки'!$H$48&lt;='ИД Свод'!G12&lt;='Методика оценки'!$J$48,'Методика оценки'!$E$48,IF('ИД Свод'!G12&gt;='Методика оценки'!$H$49,'Методика оценки'!$E$49,'Методика оценки'!$E$48))))*$D$13</f>
        <v>5</v>
      </c>
      <c r="I13" s="118">
        <f>(IF('ИД Свод'!H12&lt;='Методика оценки'!$J$47,'Методика оценки'!$E$47,IF('Методика оценки'!$H$48&lt;='ИД Свод'!H12&lt;='Методика оценки'!$J$48,'Методика оценки'!$E$48,IF('ИД Свод'!H12&gt;='Методика оценки'!$H$49,'Методика оценки'!$E$49,'Методика оценки'!$E$48))))*$D$13</f>
        <v>5</v>
      </c>
      <c r="J13" s="118">
        <f>(IF('ИД Свод'!I12&lt;='Методика оценки'!$J$47,'Методика оценки'!$E$47,IF('Методика оценки'!$H$48&lt;='ИД Свод'!I12&lt;='Методика оценки'!$J$48,'Методика оценки'!$E$48,IF('ИД Свод'!I12&gt;='Методика оценки'!$H$49,'Методика оценки'!$E$49,'Методика оценки'!$E$48))))*$D$13</f>
        <v>5</v>
      </c>
      <c r="K13" s="118">
        <f>(IF('ИД Свод'!J12&lt;='Методика оценки'!$J$47,'Методика оценки'!$E$47,IF('Методика оценки'!$H$48&lt;='ИД Свод'!J12&lt;='Методика оценки'!$J$48,'Методика оценки'!$E$48,IF('ИД Свод'!J12&gt;='Методика оценки'!$H$49,'Методика оценки'!$E$49,'Методика оценки'!$E$48))))*$D$13</f>
        <v>0</v>
      </c>
      <c r="L13" s="118">
        <f>(IF('ИД Свод'!K12&lt;='Методика оценки'!$J$47,'Методика оценки'!$E$47,IF('Методика оценки'!$H$48&lt;='ИД Свод'!K12&lt;='Методика оценки'!$J$48,'Методика оценки'!$E$48,IF('ИД Свод'!K12&gt;='Методика оценки'!$H$49,'Методика оценки'!$E$49,'Методика оценки'!$E$48))))*$D$13</f>
        <v>0</v>
      </c>
    </row>
    <row r="14" spans="1:12" ht="30" hidden="1" outlineLevel="1">
      <c r="A14" s="2"/>
      <c r="B14" s="91" t="str">
        <f>'Методика оценки'!A51</f>
        <v>К1.8</v>
      </c>
      <c r="C14" s="86" t="str">
        <f>'Методика оценки'!C51</f>
        <v>Количество используемых в ДОО вариативных форм дошкольного образования в отчетном году</v>
      </c>
      <c r="D14" s="123">
        <f>'Методика оценки'!D51</f>
        <v>0.1</v>
      </c>
      <c r="E14" s="179">
        <f>(IF('ИД Свод'!D13&lt;='Методика оценки'!$J$52,'Методика оценки'!$E$52,IF('Методика оценки'!$H$53&lt;='ИД Свод'!D13&lt;='Методика оценки'!$J$53,'Методика оценки'!$E$53,IF('ИД Свод'!D13&gt;='Методика оценки'!$H$54,'Методика оценки'!$E$54,'Методика оценки'!$E$53))))*$D$14</f>
        <v>10</v>
      </c>
      <c r="F14" s="179">
        <f>(IF('ИД Свод'!E13&lt;='Методика оценки'!$J$52,'Методика оценки'!$E$52,IF('Методика оценки'!$H$53&lt;='ИД Свод'!E13&lt;='Методика оценки'!$J$53,'Методика оценки'!$E$53,IF('ИД Свод'!E13&gt;='Методика оценки'!$H$54,'Методика оценки'!$E$54,'Методика оценки'!$E$53))))*$D$14</f>
        <v>10</v>
      </c>
      <c r="G14" s="179">
        <f>(IF('ИД Свод'!F13&lt;='Методика оценки'!$J$52,'Методика оценки'!$E$52,IF('Методика оценки'!$H$53&lt;='ИД Свод'!F13&lt;='Методика оценки'!$J$53,'Методика оценки'!$E$53,IF('ИД Свод'!F13&gt;='Методика оценки'!$H$54,'Методика оценки'!$E$54,'Методика оценки'!$E$53))))*$D$14</f>
        <v>10</v>
      </c>
      <c r="H14" s="179">
        <f>(IF('ИД Свод'!G13&lt;='Методика оценки'!$J$52,'Методика оценки'!$E$52,IF('Методика оценки'!$H$53&lt;='ИД Свод'!G13&lt;='Методика оценки'!$J$53,'Методика оценки'!$E$53,IF('ИД Свод'!G13&gt;='Методика оценки'!$H$54,'Методика оценки'!$E$54,'Методика оценки'!$E$53))))*$D$14</f>
        <v>10</v>
      </c>
      <c r="I14" s="179">
        <f>(IF('ИД Свод'!H13&lt;='Методика оценки'!$J$52,'Методика оценки'!$E$52,IF('Методика оценки'!$H$53&lt;='ИД Свод'!H13&lt;='Методика оценки'!$J$53,'Методика оценки'!$E$53,IF('ИД Свод'!H13&gt;='Методика оценки'!$H$54,'Методика оценки'!$E$54,'Методика оценки'!$E$53))))*$D$14</f>
        <v>5</v>
      </c>
      <c r="J14" s="179">
        <f>(IF('ИД Свод'!I13&lt;='Методика оценки'!$J$52,'Методика оценки'!$E$52,IF('Методика оценки'!$H$53&lt;='ИД Свод'!I13&lt;='Методика оценки'!$J$53,'Методика оценки'!$E$53,IF('ИД Свод'!I13&gt;='Методика оценки'!$H$54,'Методика оценки'!$E$54,'Методика оценки'!$E$53))))*$D$14</f>
        <v>0</v>
      </c>
      <c r="K14" s="179">
        <f>(IF('ИД Свод'!J13&lt;='Методика оценки'!$J$52,'Методика оценки'!$E$52,IF('Методика оценки'!$H$53&lt;='ИД Свод'!J13&lt;='Методика оценки'!$J$53,'Методика оценки'!$E$53,IF('ИД Свод'!J13&gt;='Методика оценки'!$H$54,'Методика оценки'!$E$54,'Методика оценки'!$E$53))))*$D$14</f>
        <v>0</v>
      </c>
      <c r="L14" s="179">
        <f>(IF('ИД Свод'!K13&lt;='Методика оценки'!$J$52,'Методика оценки'!$E$52,IF('Методика оценки'!$H$53&lt;='ИД Свод'!K13&lt;='Методика оценки'!$J$53,'Методика оценки'!$E$53,IF('ИД Свод'!K13&gt;='Методика оценки'!$H$54,'Методика оценки'!$E$54,'Методика оценки'!$E$53))))*$D$14</f>
        <v>5</v>
      </c>
    </row>
    <row r="15" spans="1:12" ht="45" hidden="1" outlineLevel="1">
      <c r="A15" s="2"/>
      <c r="B15" s="91" t="str">
        <f>'Методика оценки'!A65</f>
        <v>К1.9</v>
      </c>
      <c r="C15" s="86" t="str">
        <f>'Методика оценки'!C65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5" s="123">
        <f>'Методика оценки'!D65</f>
        <v>0.1</v>
      </c>
      <c r="E15" s="179">
        <f>(IF('ИД Свод'!D14='Методика оценки'!$H$66,'Методика оценки'!$E$66,IF('ИД Свод'!D14='Методика оценки'!$H$67,'Методика оценки'!$E$67,'Методика оценки'!$E$66)))*$D$15</f>
        <v>10</v>
      </c>
      <c r="F15" s="179">
        <f>(IF('ИД Свод'!E14='Методика оценки'!$H$66,'Методика оценки'!$E$66,IF('ИД Свод'!E14='Методика оценки'!$H$67,'Методика оценки'!$E$67,'Методика оценки'!$E$66)))*$D$15</f>
        <v>0</v>
      </c>
      <c r="G15" s="179">
        <f>(IF('ИД Свод'!F14='Методика оценки'!$H$66,'Методика оценки'!$E$66,IF('ИД Свод'!F14='Методика оценки'!$H$67,'Методика оценки'!$E$67,'Методика оценки'!$E$66)))*$D$15</f>
        <v>10</v>
      </c>
      <c r="H15" s="179">
        <f>(IF('ИД Свод'!G14='Методика оценки'!$H$66,'Методика оценки'!$E$66,IF('ИД Свод'!G14='Методика оценки'!$H$67,'Методика оценки'!$E$67,'Методика оценки'!$E$66)))*$D$15</f>
        <v>0</v>
      </c>
      <c r="I15" s="179">
        <f>(IF('ИД Свод'!H14='Методика оценки'!$H$66,'Методика оценки'!$E$66,IF('ИД Свод'!H14='Методика оценки'!$H$67,'Методика оценки'!$E$67,'Методика оценки'!$E$66)))*$D$15</f>
        <v>10</v>
      </c>
      <c r="J15" s="179">
        <f>(IF('ИД Свод'!I14='Методика оценки'!$H$66,'Методика оценки'!$E$66,IF('ИД Свод'!I14='Методика оценки'!$H$67,'Методика оценки'!$E$67,'Методика оценки'!$E$66)))*$D$15</f>
        <v>10</v>
      </c>
      <c r="K15" s="179">
        <f>(IF('ИД Свод'!J14='Методика оценки'!$H$66,'Методика оценки'!$E$66,IF('ИД Свод'!J14='Методика оценки'!$H$67,'Методика оценки'!$E$67,'Методика оценки'!$E$66)))*$D$15</f>
        <v>0</v>
      </c>
      <c r="L15" s="179">
        <f>(IF('ИД Свод'!K14='Методика оценки'!$H$66,'Методика оценки'!$E$66,IF('ИД Свод'!K14='Методика оценки'!$H$67,'Методика оценки'!$E$67,'Методика оценки'!$E$66)))*$D$15</f>
        <v>0</v>
      </c>
    </row>
    <row r="16" spans="1:12" ht="30" hidden="1" outlineLevel="1">
      <c r="A16" s="2"/>
      <c r="B16" s="91" t="str">
        <f>'Методика оценки'!A70</f>
        <v>К1.10</v>
      </c>
      <c r="C16" s="90" t="str">
        <f>'Методика оценки'!C70</f>
        <v>Использование специализированных методик работы с разновозрастными группами (зафиксированных в образовательной программе ДОО)</v>
      </c>
      <c r="D16" s="123">
        <f>'Методика оценки'!D70</f>
        <v>0.05</v>
      </c>
      <c r="E16" s="179">
        <f>(IF('ИД Свод'!D16='Методика оценки'!$H$71,'Методика оценки'!$E$71,IF('ИД Свод'!D16='Методика оценки'!$H$72,'Методика оценки'!$E$72,'Методика оценки'!$E$71)))*$D$16</f>
        <v>5</v>
      </c>
      <c r="F16" s="179">
        <f>(IF('ИД Свод'!E16='Методика оценки'!$H$71,'Методика оценки'!$E$71,IF('ИД Свод'!E16='Методика оценки'!$H$72,'Методика оценки'!$E$72,'Методика оценки'!$E$71)))*$D$16</f>
        <v>5</v>
      </c>
      <c r="G16" s="179">
        <f>(IF('ИД Свод'!F16='Методика оценки'!$H$71,'Методика оценки'!$E$71,IF('ИД Свод'!F16='Методика оценки'!$H$72,'Методика оценки'!$E$72,'Методика оценки'!$E$71)))*$D$16</f>
        <v>5</v>
      </c>
      <c r="H16" s="179">
        <f>(IF('ИД Свод'!G16='Методика оценки'!$H$71,'Методика оценки'!$E$71,IF('ИД Свод'!G16='Методика оценки'!$H$72,'Методика оценки'!$E$72,'Методика оценки'!$E$71)))*$D$16</f>
        <v>5</v>
      </c>
      <c r="I16" s="179">
        <f>(IF('ИД Свод'!H16='Методика оценки'!$H$71,'Методика оценки'!$E$71,IF('ИД Свод'!H16='Методика оценки'!$H$72,'Методика оценки'!$E$72,'Методика оценки'!$E$71)))*$D$16</f>
        <v>5</v>
      </c>
      <c r="J16" s="179">
        <f>(IF('ИД Свод'!I16='Методика оценки'!$H$71,'Методика оценки'!$E$71,IF('ИД Свод'!I16='Методика оценки'!$H$72,'Методика оценки'!$E$72,'Методика оценки'!$E$71)))*$D$16</f>
        <v>5</v>
      </c>
      <c r="K16" s="179">
        <f>(IF('ИД Свод'!J16='Методика оценки'!$H$71,'Методика оценки'!$E$71,IF('ИД Свод'!J16='Методика оценки'!$H$72,'Методика оценки'!$E$72,'Методика оценки'!$E$71)))*$D$16</f>
        <v>0</v>
      </c>
      <c r="L16" s="179">
        <f>(IF('ИД Свод'!K16='Методика оценки'!$H$71,'Методика оценки'!$E$71,IF('ИД Свод'!K16='Методика оценки'!$H$72,'Методика оценки'!$E$72,'Методика оценки'!$E$71)))*$D$16</f>
        <v>0</v>
      </c>
    </row>
    <row r="17" spans="1:12" ht="60" hidden="1" outlineLevel="1">
      <c r="A17" s="2"/>
      <c r="B17" s="91" t="str">
        <f>'Методика оценки'!A73</f>
        <v>К1.11</v>
      </c>
      <c r="C17" s="90" t="str">
        <f>'Методика оценки'!C73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7" s="123">
        <f>'Методика оценки'!D73</f>
        <v>0.1</v>
      </c>
      <c r="E17" s="179">
        <f>(IF('ИД Свод'!D17&lt;='Методика оценки'!$J$74,'Методика оценки'!$E$74,IF('Методика оценки'!$H$75&lt;='ИД Свод'!D17&lt;='Методика оценки'!$J$75,'Методика оценки'!$E$75,IF('ИД Свод'!D17&gt;='Методика оценки'!$H$76,'Методика оценки'!$E$76,'Методика оценки'!$E$75))))*$D$17</f>
        <v>10</v>
      </c>
      <c r="F17" s="179">
        <f>(IF('ИД Свод'!E17&lt;='Методика оценки'!$J$74,'Методика оценки'!$E$74,IF('Методика оценки'!$H$75&lt;='ИД Свод'!E17&lt;='Методика оценки'!$J$75,'Методика оценки'!$E$75,IF('ИД Свод'!E17&gt;='Методика оценки'!$H$76,'Методика оценки'!$E$76,'Методика оценки'!$E$75))))*$D$17</f>
        <v>10</v>
      </c>
      <c r="G17" s="179">
        <f>(IF('ИД Свод'!F17&lt;='Методика оценки'!$J$74,'Методика оценки'!$E$74,IF('Методика оценки'!$H$75&lt;='ИД Свод'!F17&lt;='Методика оценки'!$J$75,'Методика оценки'!$E$75,IF('ИД Свод'!F17&gt;='Методика оценки'!$H$76,'Методика оценки'!$E$76,'Методика оценки'!$E$75))))*$D$17</f>
        <v>10</v>
      </c>
      <c r="H17" s="179">
        <f>(IF('ИД Свод'!G17&lt;='Методика оценки'!$J$74,'Методика оценки'!$E$74,IF('Методика оценки'!$H$75&lt;='ИД Свод'!G17&lt;='Методика оценки'!$J$75,'Методика оценки'!$E$75,IF('ИД Свод'!G17&gt;='Методика оценки'!$H$76,'Методика оценки'!$E$76,'Методика оценки'!$E$75))))*$D$17</f>
        <v>0</v>
      </c>
      <c r="I17" s="179">
        <f>(IF('ИД Свод'!H17&lt;='Методика оценки'!$J$74,'Методика оценки'!$E$74,IF('Методика оценки'!$H$75&lt;='ИД Свод'!H17&lt;='Методика оценки'!$J$75,'Методика оценки'!$E$75,IF('ИД Свод'!H17&gt;='Методика оценки'!$H$76,'Методика оценки'!$E$76,'Методика оценки'!$E$75))))*$D$17</f>
        <v>10</v>
      </c>
      <c r="J17" s="179">
        <f>(IF('ИД Свод'!I17&lt;='Методика оценки'!$J$74,'Методика оценки'!$E$74,IF('Методика оценки'!$H$75&lt;='ИД Свод'!I17&lt;='Методика оценки'!$J$75,'Методика оценки'!$E$75,IF('ИД Свод'!I17&gt;='Методика оценки'!$H$76,'Методика оценки'!$E$76,'Методика оценки'!$E$75))))*$D$17</f>
        <v>10</v>
      </c>
      <c r="K17" s="179">
        <f>(IF('ИД Свод'!J17&lt;='Методика оценки'!$J$74,'Методика оценки'!$E$74,IF('Методика оценки'!$H$75&lt;='ИД Свод'!J17&lt;='Методика оценки'!$J$75,'Методика оценки'!$E$75,IF('ИД Свод'!J17&gt;='Методика оценки'!$H$76,'Методика оценки'!$E$76,'Методика оценки'!$E$75))))*$D$17</f>
        <v>10</v>
      </c>
      <c r="L17" s="179">
        <f>(IF('ИД Свод'!K17&lt;='Методика оценки'!$J$74,'Методика оценки'!$E$74,IF('Методика оценки'!$H$75&lt;='ИД Свод'!K17&lt;='Методика оценки'!$J$75,'Методика оценки'!$E$75,IF('ИД Свод'!K17&gt;='Методика оценки'!$H$76,'Методика оценки'!$E$76,'Методика оценки'!$E$75))))*$D$17</f>
        <v>10</v>
      </c>
    </row>
    <row r="18" spans="1:12" ht="45" hidden="1" outlineLevel="1">
      <c r="A18" s="2"/>
      <c r="B18" s="91" t="str">
        <f>'Методика оценки'!A79</f>
        <v>К1.12</v>
      </c>
      <c r="C18" s="90" t="str">
        <f>'Методика оценки'!C79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8" s="123">
        <f>'Методика оценки'!D79</f>
        <v>0.1</v>
      </c>
      <c r="E18" s="179">
        <f>(IF('ИД Свод'!D18='Методика оценки'!$H$80,'Методика оценки'!$E$80,IF('ИД Свод'!D18='Методика оценки'!$H$81,'Методика оценки'!$E$81,'Методика оценки'!$E$80)))*$D$18</f>
        <v>10</v>
      </c>
      <c r="F18" s="179">
        <f>(IF('ИД Свод'!E18='Методика оценки'!$H$80,'Методика оценки'!$E$80,IF('ИД Свод'!E18='Методика оценки'!$H$81,'Методика оценки'!$E$81,'Методика оценки'!$E$80)))*$D$18</f>
        <v>10</v>
      </c>
      <c r="G18" s="179">
        <f>(IF('ИД Свод'!F18='Методика оценки'!$H$80,'Методика оценки'!$E$80,IF('ИД Свод'!F18='Методика оценки'!$H$81,'Методика оценки'!$E$81,'Методика оценки'!$E$80)))*$D$18</f>
        <v>10</v>
      </c>
      <c r="H18" s="179">
        <f>(IF('ИД Свод'!G18='Методика оценки'!$H$80,'Методика оценки'!$E$80,IF('ИД Свод'!G18='Методика оценки'!$H$81,'Методика оценки'!$E$81,'Методика оценки'!$E$80)))*$D$18</f>
        <v>10</v>
      </c>
      <c r="I18" s="179">
        <f>(IF('ИД Свод'!H18='Методика оценки'!$H$80,'Методика оценки'!$E$80,IF('ИД Свод'!H18='Методика оценки'!$H$81,'Методика оценки'!$E$81,'Методика оценки'!$E$80)))*$D$18</f>
        <v>10</v>
      </c>
      <c r="J18" s="179">
        <f>(IF('ИД Свод'!I18='Методика оценки'!$H$80,'Методика оценки'!$E$80,IF('ИД Свод'!I18='Методика оценки'!$H$81,'Методика оценки'!$E$81,'Методика оценки'!$E$80)))*$D$18</f>
        <v>10</v>
      </c>
      <c r="K18" s="179">
        <f>(IF('ИД Свод'!J18='Методика оценки'!$H$80,'Методика оценки'!$E$80,IF('ИД Свод'!J18='Методика оценки'!$H$81,'Методика оценки'!$E$81,'Методика оценки'!$E$80)))*$D$18</f>
        <v>0</v>
      </c>
      <c r="L18" s="179">
        <f>(IF('ИД Свод'!K18='Методика оценки'!$H$80,'Методика оценки'!$E$80,IF('ИД Свод'!K18='Методика оценки'!$H$81,'Методика оценки'!$E$81,'Методика оценки'!$E$80)))*$D$18</f>
        <v>10</v>
      </c>
    </row>
    <row r="19" spans="1:12" ht="30" collapsed="1">
      <c r="A19" s="64"/>
      <c r="B19" s="106" t="str">
        <f>'Методика оценки'!A82</f>
        <v>К2</v>
      </c>
      <c r="C19" s="107" t="str">
        <f>'Методика оценки'!B82</f>
        <v>Группа критериев 2. Качество услуг по присмотру и уходу за детьми (содержание детей, обеспечение питанием и т.п.)</v>
      </c>
      <c r="D19" s="122">
        <f>'Методика оценки'!D82</f>
        <v>0.15</v>
      </c>
      <c r="E19" s="178">
        <f t="shared" ref="E19:L19" si="2">SUM(E20:E24)*$D$19</f>
        <v>15</v>
      </c>
      <c r="F19" s="178">
        <f t="shared" si="2"/>
        <v>15</v>
      </c>
      <c r="G19" s="178">
        <f t="shared" si="2"/>
        <v>15</v>
      </c>
      <c r="H19" s="178">
        <f t="shared" si="2"/>
        <v>15</v>
      </c>
      <c r="I19" s="178">
        <f t="shared" si="2"/>
        <v>13.5</v>
      </c>
      <c r="J19" s="178">
        <f t="shared" si="2"/>
        <v>15</v>
      </c>
      <c r="K19" s="178">
        <f t="shared" si="2"/>
        <v>9</v>
      </c>
      <c r="L19" s="178">
        <f t="shared" si="2"/>
        <v>15</v>
      </c>
    </row>
    <row r="20" spans="1:12" ht="30" hidden="1" outlineLevel="1">
      <c r="A20" s="2"/>
      <c r="B20" s="91" t="str">
        <f>'Методика оценки'!A83</f>
        <v>К2.1.</v>
      </c>
      <c r="C20" s="86" t="str">
        <f>'Методика оценки'!C83</f>
        <v>Среднее количество дней, пропущенных одним воспитанником ДОО по болезни, в отчётном году</v>
      </c>
      <c r="D20" s="123">
        <f>'Методика оценки'!D83</f>
        <v>0.2</v>
      </c>
      <c r="E20" s="179">
        <f>IF('ИД Свод'!D9=0,0,(IF('ИД Свод'!D19/'ИД Свод'!D9&gt;='Методика оценки'!$H$85,'Методика оценки'!$E$85,IF('Методика оценки'!$H$86&lt;='ИД Свод'!D19/'ИД Свод'!D9&lt;='Методика оценки'!$J$86,'Методика оценки'!$E$86,IF('ИД Свод'!D19/'ИД Свод'!D9&lt;='Методика оценки'!$J$87,'Методика оценки'!$E$87,'Методика оценки'!$E$86))))*$D$20)</f>
        <v>20</v>
      </c>
      <c r="F20" s="179">
        <f>IF('ИД Свод'!E9=0,0,(IF('ИД Свод'!E19/'ИД Свод'!E9&gt;='Методика оценки'!$H$85,'Методика оценки'!$E$85,IF('Методика оценки'!$H$86&lt;='ИД Свод'!E19/'ИД Свод'!E9&lt;='Методика оценки'!$J$86,'Методика оценки'!$E$86,IF('ИД Свод'!E19/'ИД Свод'!E9&lt;='Методика оценки'!$J$87,'Методика оценки'!$E$87,'Методика оценки'!$E$86))))*$D$20)</f>
        <v>20</v>
      </c>
      <c r="G20" s="179">
        <f>IF('ИД Свод'!F9=0,0,(IF('ИД Свод'!F19/'ИД Свод'!F9&gt;='Методика оценки'!$H$85,'Методика оценки'!$E$85,IF('Методика оценки'!$H$86&lt;='ИД Свод'!F19/'ИД Свод'!F9&lt;='Методика оценки'!$J$86,'Методика оценки'!$E$86,IF('ИД Свод'!F19/'ИД Свод'!F9&lt;='Методика оценки'!$J$87,'Методика оценки'!$E$87,'Методика оценки'!$E$86))))*$D$20)</f>
        <v>20</v>
      </c>
      <c r="H20" s="179">
        <f>IF('ИД Свод'!G9=0,0,(IF('ИД Свод'!G19/'ИД Свод'!G9&gt;='Методика оценки'!$H$85,'Методика оценки'!$E$85,IF('Методика оценки'!$H$86&lt;='ИД Свод'!G19/'ИД Свод'!G9&lt;='Методика оценки'!$J$86,'Методика оценки'!$E$86,IF('ИД Свод'!G19/'ИД Свод'!G9&lt;='Методика оценки'!$J$87,'Методика оценки'!$E$87,'Методика оценки'!$E$86))))*$D$20)</f>
        <v>20</v>
      </c>
      <c r="I20" s="179">
        <f>IF('ИД Свод'!H9=0,0,(IF('ИД Свод'!H19/'ИД Свод'!H9&gt;='Методика оценки'!$H$85,'Методика оценки'!$E$85,IF('Методика оценки'!$H$86&lt;='ИД Свод'!H19/'ИД Свод'!H9&lt;='Методика оценки'!$J$86,'Методика оценки'!$E$86,IF('ИД Свод'!H19/'ИД Свод'!H9&lt;='Методика оценки'!$J$87,'Методика оценки'!$E$87,'Методика оценки'!$E$86))))*$D$20)</f>
        <v>20</v>
      </c>
      <c r="J20" s="179">
        <f>IF('ИД Свод'!I9=0,0,(IF('ИД Свод'!I19/'ИД Свод'!I9&gt;='Методика оценки'!$H$85,'Методика оценки'!$E$85,IF('Методика оценки'!$H$86&lt;='ИД Свод'!I19/'ИД Свод'!I9&lt;='Методика оценки'!$J$86,'Методика оценки'!$E$86,IF('ИД Свод'!I19/'ИД Свод'!I9&lt;='Методика оценки'!$J$87,'Методика оценки'!$E$87,'Методика оценки'!$E$86))))*$D$20)</f>
        <v>20</v>
      </c>
      <c r="K20" s="179">
        <f>IF('ИД Свод'!J9=0,0,(IF('ИД Свод'!J19/'ИД Свод'!J9&gt;='Методика оценки'!$H$85,'Методика оценки'!$E$85,IF('Методика оценки'!$H$86&lt;='ИД Свод'!J19/'ИД Свод'!J9&lt;='Методика оценки'!$J$86,'Методика оценки'!$E$86,IF('ИД Свод'!J19/'ИД Свод'!J9&lt;='Методика оценки'!$J$87,'Методика оценки'!$E$87,'Методика оценки'!$E$86))))*$D$20)</f>
        <v>20</v>
      </c>
      <c r="L20" s="179">
        <f>IF('ИД Свод'!K9=0,0,(IF('ИД Свод'!K19/'ИД Свод'!K9&gt;='Методика оценки'!$H$85,'Методика оценки'!$E$85,IF('Методика оценки'!$H$86&lt;='ИД Свод'!K19/'ИД Свод'!K9&lt;='Методика оценки'!$J$86,'Методика оценки'!$E$86,IF('ИД Свод'!K19/'ИД Свод'!K9&lt;='Методика оценки'!$J$87,'Методика оценки'!$E$87,'Методика оценки'!$E$86))))*$D$20)</f>
        <v>20</v>
      </c>
    </row>
    <row r="21" spans="1:12" ht="45" hidden="1" outlineLevel="1">
      <c r="A21" s="2"/>
      <c r="B21" s="91" t="str">
        <f>'Методика оценки'!A88</f>
        <v>К2.2.</v>
      </c>
      <c r="C21" s="90" t="str">
        <f>'Методика оценки'!C88</f>
        <v>Количество несчастных случаев, отравлений и травм, полученных воспитанниками во время пребывания в ДОО (на 100 воcпитанников) в отчётном году</v>
      </c>
      <c r="D21" s="123">
        <f>'Методика оценки'!D88</f>
        <v>0.2</v>
      </c>
      <c r="E21" s="179">
        <f>IF('ИД Свод'!D9=0,0,(IF((('ИД Свод'!D20/'ИД Свод'!D9)*100)&gt;='Методика оценки'!$H$90,'Методика оценки'!$E$90,IF('Методика оценки'!$H$91&lt;=(('ИД Свод'!D20/'ИД Свод'!D9)*100)&lt;='Методика оценки'!$J$91,'Методика оценки'!$E$91,IF((('ИД Свод'!D20/'ИД Свод'!D9)*100)&lt;='Методика оценки'!$J$92,'Методика оценки'!$E$92,'Методика оценки'!$E$91))))*$D$21)</f>
        <v>20</v>
      </c>
      <c r="F21" s="179">
        <f>IF('ИД Свод'!E9=0,0,(IF((('ИД Свод'!E20/'ИД Свод'!E9)*100)&gt;='Методика оценки'!$H$90,'Методика оценки'!$E$90,IF('Методика оценки'!$H$91&lt;=(('ИД Свод'!E20/'ИД Свод'!E9)*100)&lt;='Методика оценки'!$J$91,'Методика оценки'!$E$91,IF((('ИД Свод'!E20/'ИД Свод'!E9)*100)&lt;='Методика оценки'!$J$92,'Методика оценки'!$E$92,'Методика оценки'!$E$91))))*$D$21)</f>
        <v>20</v>
      </c>
      <c r="G21" s="179">
        <f>IF('ИД Свод'!F9=0,0,(IF((('ИД Свод'!F20/'ИД Свод'!F9)*100)&gt;='Методика оценки'!$H$90,'Методика оценки'!$E$90,IF('Методика оценки'!$H$91&lt;=(('ИД Свод'!F20/'ИД Свод'!F9)*100)&lt;='Методика оценки'!$J$91,'Методика оценки'!$E$91,IF((('ИД Свод'!F20/'ИД Свод'!F9)*100)&lt;='Методика оценки'!$J$92,'Методика оценки'!$E$92,'Методика оценки'!$E$91))))*$D$21)</f>
        <v>20</v>
      </c>
      <c r="H21" s="179">
        <f>IF('ИД Свод'!G9=0,0,(IF((('ИД Свод'!G20/'ИД Свод'!G9)*100)&gt;='Методика оценки'!$H$90,'Методика оценки'!$E$90,IF('Методика оценки'!$H$91&lt;=(('ИД Свод'!G20/'ИД Свод'!G9)*100)&lt;='Методика оценки'!$J$91,'Методика оценки'!$E$91,IF((('ИД Свод'!G20/'ИД Свод'!G9)*100)&lt;='Методика оценки'!$J$92,'Методика оценки'!$E$92,'Методика оценки'!$E$91))))*$D$21)</f>
        <v>20</v>
      </c>
      <c r="I21" s="179">
        <f>IF('ИД Свод'!H9=0,0,(IF((('ИД Свод'!H20/'ИД Свод'!H9)*100)&gt;='Методика оценки'!$H$90,'Методика оценки'!$E$90,IF('Методика оценки'!$H$91&lt;=(('ИД Свод'!H20/'ИД Свод'!H9)*100)&lt;='Методика оценки'!$J$91,'Методика оценки'!$E$91,IF((('ИД Свод'!H20/'ИД Свод'!H9)*100)&lt;='Методика оценки'!$J$92,'Методика оценки'!$E$92,'Методика оценки'!$E$91))))*$D$21)</f>
        <v>20</v>
      </c>
      <c r="J21" s="179">
        <f>IF('ИД Свод'!I9=0,0,(IF((('ИД Свод'!I20/'ИД Свод'!I9)*100)&gt;='Методика оценки'!$H$90,'Методика оценки'!$E$90,IF('Методика оценки'!$H$91&lt;=(('ИД Свод'!I20/'ИД Свод'!I9)*100)&lt;='Методика оценки'!$J$91,'Методика оценки'!$E$91,IF((('ИД Свод'!I20/'ИД Свод'!I9)*100)&lt;='Методика оценки'!$J$92,'Методика оценки'!$E$92,'Методика оценки'!$E$91))))*$D$21)</f>
        <v>20</v>
      </c>
      <c r="K21" s="179">
        <f>IF('ИД Свод'!J9=0,0,(IF((('ИД Свод'!J20/'ИД Свод'!J9)*100)&gt;='Методика оценки'!$H$90,'Методика оценки'!$E$90,IF('Методика оценки'!$H$91&lt;=(('ИД Свод'!J20/'ИД Свод'!J9)*100)&lt;='Методика оценки'!$J$91,'Методика оценки'!$E$91,IF((('ИД Свод'!J20/'ИД Свод'!J9)*100)&lt;='Методика оценки'!$J$92,'Методика оценки'!$E$92,'Методика оценки'!$E$91))))*$D$21)</f>
        <v>20</v>
      </c>
      <c r="L21" s="179">
        <f>IF('ИД Свод'!K9=0,0,(IF((('ИД Свод'!K20/'ИД Свод'!K9)*100)&gt;='Методика оценки'!$H$90,'Методика оценки'!$E$90,IF('Методика оценки'!$H$91&lt;=(('ИД Свод'!K20/'ИД Свод'!K9)*100)&lt;='Методика оценки'!$J$91,'Методика оценки'!$E$91,IF((('ИД Свод'!K20/'ИД Свод'!K9)*100)&lt;='Методика оценки'!$J$92,'Методика оценки'!$E$92,'Методика оценки'!$E$91))))*$D$21)</f>
        <v>20</v>
      </c>
    </row>
    <row r="22" spans="1:12" hidden="1" outlineLevel="1">
      <c r="A22" s="65"/>
      <c r="B22" s="111" t="str">
        <f>'Методика оценки'!A101</f>
        <v>К2.3.</v>
      </c>
      <c r="C22" s="86" t="str">
        <f>'Методика оценки'!C101</f>
        <v>Наличие сторожа (охранника) в дневное время</v>
      </c>
      <c r="D22" s="123">
        <f>'Методика оценки'!D101</f>
        <v>0.2</v>
      </c>
      <c r="E22" s="179">
        <f>(IF('ИД Свод'!D21='Методика оценки'!$H$102,'Методика оценки'!$E$102,IF('ИД Свод'!D21='Методика оценки'!$H$103,'Методика оценки'!$E$103,'Методика оценки'!$E$102)))*$D$22</f>
        <v>20</v>
      </c>
      <c r="F22" s="179">
        <f>(IF('ИД Свод'!E21='Методика оценки'!$H$102,'Методика оценки'!$E$102,IF('ИД Свод'!E21='Методика оценки'!$H$103,'Методика оценки'!$E$103,'Методика оценки'!$E$102)))*$D$22</f>
        <v>20</v>
      </c>
      <c r="G22" s="179">
        <f>(IF('ИД Свод'!F21='Методика оценки'!$H$102,'Методика оценки'!$E$102,IF('ИД Свод'!F21='Методика оценки'!$H$103,'Методика оценки'!$E$103,'Методика оценки'!$E$102)))*$D$22</f>
        <v>20</v>
      </c>
      <c r="H22" s="179">
        <f>(IF('ИД Свод'!G21='Методика оценки'!$H$102,'Методика оценки'!$E$102,IF('ИД Свод'!G21='Методика оценки'!$H$103,'Методика оценки'!$E$103,'Методика оценки'!$E$102)))*$D$22</f>
        <v>20</v>
      </c>
      <c r="I22" s="179">
        <f>(IF('ИД Свод'!H21='Методика оценки'!$H$102,'Методика оценки'!$E$102,IF('ИД Свод'!H21='Методика оценки'!$H$103,'Методика оценки'!$E$103,'Методика оценки'!$E$102)))*$D$22</f>
        <v>20</v>
      </c>
      <c r="J22" s="179">
        <f>(IF('ИД Свод'!I21='Методика оценки'!$H$102,'Методика оценки'!$E$102,IF('ИД Свод'!I21='Методика оценки'!$H$103,'Методика оценки'!$E$103,'Методика оценки'!$E$102)))*$D$22</f>
        <v>20</v>
      </c>
      <c r="K22" s="179">
        <f>(IF('ИД Свод'!J21='Методика оценки'!$H$102,'Методика оценки'!$E$102,IF('ИД Свод'!J21='Методика оценки'!$H$103,'Методика оценки'!$E$103,'Методика оценки'!$E$102)))*$D$22</f>
        <v>0</v>
      </c>
      <c r="L22" s="179">
        <f>(IF('ИД Свод'!K21='Методика оценки'!$H$102,'Методика оценки'!$E$102,IF('ИД Свод'!K21='Методика оценки'!$H$103,'Методика оценки'!$E$103,'Методика оценки'!$E$102)))*$D$22</f>
        <v>20</v>
      </c>
    </row>
    <row r="23" spans="1:12" hidden="1" outlineLevel="1">
      <c r="A23" s="65"/>
      <c r="B23" s="111" t="str">
        <f>'Методика оценки'!A104</f>
        <v>К2.4.</v>
      </c>
      <c r="C23" s="86" t="str">
        <f>'Методика оценки'!C104</f>
        <v>Доля воспитанников, прошедших диспансеризацию в отчётном году</v>
      </c>
      <c r="D23" s="123">
        <f>'Методика оценки'!D104</f>
        <v>0.2</v>
      </c>
      <c r="E23" s="179">
        <f>IF('ИД Свод'!D9=0,0,(IF((('ИД Свод'!D22/'ИД Свод'!D9)*100)&lt;='Методика оценки'!$J$106,'Методика оценки'!$E$106,IF('Методика оценки'!$H$107&lt;=(('ИД Свод'!D22/'ИД Свод'!D9)*100)&lt;='Методика оценки'!$J$107,'Методика оценки'!$E$107,IF((('ИД Свод'!D22/'ИД Свод'!D9))*100&gt;='Методика оценки'!$H$108,'Методика оценки'!$E$108,'Методика оценки'!$E$107))))*$D$23)</f>
        <v>20</v>
      </c>
      <c r="F23" s="179">
        <f>IF('ИД Свод'!E9=0,0,(IF((('ИД Свод'!E22/'ИД Свод'!E9)*100)&lt;='Методика оценки'!$J$106,'Методика оценки'!$E$106,IF('Методика оценки'!$H$107&lt;=(('ИД Свод'!E22/'ИД Свод'!E9)*100)&lt;='Методика оценки'!$J$107,'Методика оценки'!$E$107,IF((('ИД Свод'!E22/'ИД Свод'!E9))*100&gt;='Методика оценки'!$H$108,'Методика оценки'!$E$108,'Методика оценки'!$E$107))))*$D$23)</f>
        <v>20</v>
      </c>
      <c r="G23" s="179">
        <f>IF('ИД Свод'!F9=0,0,(IF((('ИД Свод'!F22/'ИД Свод'!F9)*100)&lt;='Методика оценки'!$J$106,'Методика оценки'!$E$106,IF('Методика оценки'!$H$107&lt;=(('ИД Свод'!F22/'ИД Свод'!F9)*100)&lt;='Методика оценки'!$J$107,'Методика оценки'!$E$107,IF((('ИД Свод'!F22/'ИД Свод'!F9))*100&gt;='Методика оценки'!$H$108,'Методика оценки'!$E$108,'Методика оценки'!$E$107))))*$D$23)</f>
        <v>20</v>
      </c>
      <c r="H23" s="179">
        <f>IF('ИД Свод'!G9=0,0,(IF((('ИД Свод'!G22/'ИД Свод'!G9)*100)&lt;='Методика оценки'!$J$106,'Методика оценки'!$E$106,IF('Методика оценки'!$H$107&lt;=(('ИД Свод'!G22/'ИД Свод'!G9)*100)&lt;='Методика оценки'!$J$107,'Методика оценки'!$E$107,IF((('ИД Свод'!G22/'ИД Свод'!G9))*100&gt;='Методика оценки'!$H$108,'Методика оценки'!$E$108,'Методика оценки'!$E$107))))*$D$23)</f>
        <v>20</v>
      </c>
      <c r="I23" s="179">
        <f>IF('ИД Свод'!H9=0,0,(IF((('ИД Свод'!H22/'ИД Свод'!H9)*100)&lt;='Методика оценки'!$J$106,'Методика оценки'!$E$106,IF('Методика оценки'!$H$107&lt;=(('ИД Свод'!H22/'ИД Свод'!H9)*100)&lt;='Методика оценки'!$J$107,'Методика оценки'!$E$107,IF((('ИД Свод'!H22/'ИД Свод'!H9))*100&gt;='Методика оценки'!$H$108,'Методика оценки'!$E$108,'Методика оценки'!$E$107))))*$D$23)</f>
        <v>10</v>
      </c>
      <c r="J23" s="179">
        <f>IF('ИД Свод'!I9=0,0,(IF((('ИД Свод'!I22/'ИД Свод'!I9)*100)&lt;='Методика оценки'!$J$106,'Методика оценки'!$E$106,IF('Методика оценки'!$H$107&lt;=(('ИД Свод'!I22/'ИД Свод'!I9)*100)&lt;='Методика оценки'!$J$107,'Методика оценки'!$E$107,IF((('ИД Свод'!I22/'ИД Свод'!I9))*100&gt;='Методика оценки'!$H$108,'Методика оценки'!$E$108,'Методика оценки'!$E$107))))*$D$23)</f>
        <v>20</v>
      </c>
      <c r="K23" s="179">
        <f>IF('ИД Свод'!J9=0,0,(IF((('ИД Свод'!J22/'ИД Свод'!J9)*100)&lt;='Методика оценки'!$J$106,'Методика оценки'!$E$106,IF('Методика оценки'!$H$107&lt;=(('ИД Свод'!J22/'ИД Свод'!J9)*100)&lt;='Методика оценки'!$J$107,'Методика оценки'!$E$107,IF((('ИД Свод'!J22/'ИД Свод'!J9))*100&gt;='Методика оценки'!$H$108,'Методика оценки'!$E$108,'Методика оценки'!$E$107))))*$D$23)</f>
        <v>20</v>
      </c>
      <c r="L23" s="179">
        <f>IF('ИД Свод'!K9=0,0,(IF((('ИД Свод'!K22/'ИД Свод'!K9)*100)&lt;='Методика оценки'!$J$106,'Методика оценки'!$E$106,IF('Методика оценки'!$H$107&lt;=(('ИД Свод'!K22/'ИД Свод'!K9)*100)&lt;='Методика оценки'!$J$107,'Методика оценки'!$E$107,IF((('ИД Свод'!K22/'ИД Свод'!K9))*100&gt;='Методика оценки'!$H$108,'Методика оценки'!$E$108,'Методика оценки'!$E$107))))*$D$23)</f>
        <v>20</v>
      </c>
    </row>
    <row r="24" spans="1:12" ht="30" hidden="1" outlineLevel="1">
      <c r="A24" s="65"/>
      <c r="B24" s="111" t="str">
        <f>'Методика оценки'!A109</f>
        <v>К2.5.</v>
      </c>
      <c r="C24" s="86" t="str">
        <f>'Методика оценки'!C109</f>
        <v>Ведение индивидуальных карт психофизического здоровья детей психологом и медицинскими работниками</v>
      </c>
      <c r="D24" s="123">
        <f>'Методика оценки'!D109</f>
        <v>0.2</v>
      </c>
      <c r="E24" s="179">
        <f>(IF('ИД Свод'!D23='Методика оценки'!$H$110,'Методика оценки'!$E$110,IF('ИД Свод'!D23='Методика оценки'!$H$111,'Методика оценки'!$E$111,'Методика оценки'!$E$110)))*$D$24</f>
        <v>20</v>
      </c>
      <c r="F24" s="179">
        <f>(IF('ИД Свод'!E23='Методика оценки'!$H$110,'Методика оценки'!$E$110,IF('ИД Свод'!E23='Методика оценки'!$H$111,'Методика оценки'!$E$111,'Методика оценки'!$E$110)))*$D$24</f>
        <v>20</v>
      </c>
      <c r="G24" s="179">
        <f>(IF('ИД Свод'!F23='Методика оценки'!$H$110,'Методика оценки'!$E$110,IF('ИД Свод'!F23='Методика оценки'!$H$111,'Методика оценки'!$E$111,'Методика оценки'!$E$110)))*$D$24</f>
        <v>20</v>
      </c>
      <c r="H24" s="179">
        <f>(IF('ИД Свод'!G23='Методика оценки'!$H$110,'Методика оценки'!$E$110,IF('ИД Свод'!G23='Методика оценки'!$H$111,'Методика оценки'!$E$111,'Методика оценки'!$E$110)))*$D$24</f>
        <v>20</v>
      </c>
      <c r="I24" s="179">
        <f>(IF('ИД Свод'!H23='Методика оценки'!$H$110,'Методика оценки'!$E$110,IF('ИД Свод'!H23='Методика оценки'!$H$111,'Методика оценки'!$E$111,'Методика оценки'!$E$110)))*$D$24</f>
        <v>20</v>
      </c>
      <c r="J24" s="179">
        <f>(IF('ИД Свод'!I23='Методика оценки'!$H$110,'Методика оценки'!$E$110,IF('ИД Свод'!I23='Методика оценки'!$H$111,'Методика оценки'!$E$111,'Методика оценки'!$E$110)))*$D$24</f>
        <v>20</v>
      </c>
      <c r="K24" s="179">
        <f>(IF('ИД Свод'!J23='Методика оценки'!$H$110,'Методика оценки'!$E$110,IF('ИД Свод'!J23='Методика оценки'!$H$111,'Методика оценки'!$E$111,'Методика оценки'!$E$110)))*$D$24</f>
        <v>0</v>
      </c>
      <c r="L24" s="179">
        <f>(IF('ИД Свод'!K23='Методика оценки'!$H$110,'Методика оценки'!$E$110,IF('ИД Свод'!K23='Методика оценки'!$H$111,'Методика оценки'!$E$111,'Методика оценки'!$E$110)))*$D$24</f>
        <v>20</v>
      </c>
    </row>
    <row r="25" spans="1:12" ht="45" collapsed="1">
      <c r="A25" s="64"/>
      <c r="B25" s="106" t="str">
        <f>'Методика оценки'!A112</f>
        <v>К3</v>
      </c>
      <c r="C25" s="106" t="str">
        <f>'Методика оценки'!B112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5" s="122">
        <f>'Методика оценки'!D112</f>
        <v>0.2</v>
      </c>
      <c r="E25" s="178">
        <f t="shared" ref="E25:L25" si="3">SUM(E26:E41)*$D$25</f>
        <v>7.96</v>
      </c>
      <c r="F25" s="178">
        <f t="shared" si="3"/>
        <v>6.48</v>
      </c>
      <c r="G25" s="178">
        <f t="shared" si="3"/>
        <v>8.8000000000000007</v>
      </c>
      <c r="H25" s="178">
        <f t="shared" si="3"/>
        <v>12.280000000000001</v>
      </c>
      <c r="I25" s="178">
        <f t="shared" si="3"/>
        <v>9</v>
      </c>
      <c r="J25" s="178">
        <f t="shared" si="3"/>
        <v>6.6000000000000005</v>
      </c>
      <c r="K25" s="178">
        <f t="shared" si="3"/>
        <v>9.8000000000000007</v>
      </c>
      <c r="L25" s="178">
        <f t="shared" si="3"/>
        <v>8.2000000000000011</v>
      </c>
    </row>
    <row r="26" spans="1:12" ht="45" hidden="1" outlineLevel="1">
      <c r="A26" s="65"/>
      <c r="B26" s="86" t="str">
        <f>'Методика оценки'!A113</f>
        <v>К3.1.</v>
      </c>
      <c r="C26" s="86" t="str">
        <f>'Методика оценки'!C113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6" s="123">
        <f>'Методика оценки'!D113</f>
        <v>0.02</v>
      </c>
      <c r="E26" s="179">
        <f>IF('ИД Свод'!D24=0,0,IF((('ИД Свод'!D25/'ИД Свод'!D24)*100)&lt;= 'Методика оценки'!$J$115, 'Методика оценки'!$E$115,IF(AND((('ИД Свод'!D25/'ИД Свод'!D24)*100)&gt;= 'Методика оценки'!$H$116,(('ИД Свод'!D25/'ИД Свод'!D24)*100)&lt;= 'Методика оценки'!$J$116), 'Методика оценки'!$E$116,IF(AND((('ИД Свод'!D25/'ИД Свод'!D24)*100)&gt;= 'Методика оценки'!$H$117, (('ИД Свод'!D25/'ИД Свод'!D24)*100)&lt;= 'Методика оценки'!$J$117), 'Методика оценки'!$E$117,IF(AND((('ИД Свод'!D25/'ИД Свод'!D24)*100)&gt;= 'Методика оценки'!$H$118, (('ИД Свод'!D25/'ИД Свод'!D24)*100)&lt;= 'Методика оценки'!$J$118), 'Методика оценки'!$E$118,IF((('ИД Свод'!D25/'ИД Свод'!D24)*100)&gt;= 'Методика оценки'!$H$119, 'Методика оценки'!$E$119,"ошибка")))))*$D$26)</f>
        <v>1</v>
      </c>
      <c r="F26" s="179">
        <f>IF('ИД Свод'!E24=0,0,IF((('ИД Свод'!E25/'ИД Свод'!E24)*100)&lt;= 'Методика оценки'!$J$115, 'Методика оценки'!$E$115,IF(AND((('ИД Свод'!E25/'ИД Свод'!E24)*100)&gt;= 'Методика оценки'!$H$116,(('ИД Свод'!E25/'ИД Свод'!E24)*100)&lt;= 'Методика оценки'!$J$116), 'Методика оценки'!$E$116,IF(AND((('ИД Свод'!E25/'ИД Свод'!E24)*100)&gt;= 'Методика оценки'!$H$117, (('ИД Свод'!E25/'ИД Свод'!E24)*100)&lt;= 'Методика оценки'!$J$117), 'Методика оценки'!$E$117,IF(AND((('ИД Свод'!E25/'ИД Свод'!E24)*100)&gt;= 'Методика оценки'!$H$118, (('ИД Свод'!E25/'ИД Свод'!E24)*100)&lt;= 'Методика оценки'!$J$118), 'Методика оценки'!$E$118,IF((('ИД Свод'!E25/'ИД Свод'!E24)*100)&gt;= 'Методика оценки'!$H$119, 'Методика оценки'!$E$119,"ошибка")))))*$D$26)</f>
        <v>0</v>
      </c>
      <c r="G26" s="179">
        <f>IF('ИД Свод'!F24=0,0,IF((('ИД Свод'!F25/'ИД Свод'!F24)*100)&lt;= 'Методика оценки'!$J$115, 'Методика оценки'!$E$115,IF(AND((('ИД Свод'!F25/'ИД Свод'!F24)*100)&gt;= 'Методика оценки'!$H$116,(('ИД Свод'!F25/'ИД Свод'!F24)*100)&lt;= 'Методика оценки'!$J$116), 'Методика оценки'!$E$116,IF(AND((('ИД Свод'!F25/'ИД Свод'!F24)*100)&gt;= 'Методика оценки'!$H$117, (('ИД Свод'!F25/'ИД Свод'!F24)*100)&lt;= 'Методика оценки'!$J$117), 'Методика оценки'!$E$117,IF(AND((('ИД Свод'!F25/'ИД Свод'!F24)*100)&gt;= 'Методика оценки'!$H$118, (('ИД Свод'!F25/'ИД Свод'!F24)*100)&lt;= 'Методика оценки'!$J$118), 'Методика оценки'!$E$118,IF((('ИД Свод'!F25/'ИД Свод'!F24)*100)&gt;= 'Методика оценки'!$H$119, 'Методика оценки'!$E$119,"ошибка")))))*$D$26)</f>
        <v>0</v>
      </c>
      <c r="H26" s="179">
        <f>IF('ИД Свод'!G24=0,0,IF((('ИД Свод'!G25/'ИД Свод'!G24)*100)&lt;= 'Методика оценки'!$J$115, 'Методика оценки'!$E$115,IF(AND((('ИД Свод'!G25/'ИД Свод'!G24)*100)&gt;= 'Методика оценки'!$H$116,(('ИД Свод'!G25/'ИД Свод'!G24)*100)&lt;= 'Методика оценки'!$J$116), 'Методика оценки'!$E$116,IF(AND((('ИД Свод'!G25/'ИД Свод'!G24)*100)&gt;= 'Методика оценки'!$H$117, (('ИД Свод'!G25/'ИД Свод'!G24)*100)&lt;= 'Методика оценки'!$J$117), 'Методика оценки'!$E$117,IF(AND((('ИД Свод'!G25/'ИД Свод'!G24)*100)&gt;= 'Методика оценки'!$H$118, (('ИД Свод'!G25/'ИД Свод'!G24)*100)&lt;= 'Методика оценки'!$J$118), 'Методика оценки'!$E$118,IF((('ИД Свод'!G25/'ИД Свод'!G24)*100)&gt;= 'Методика оценки'!$H$119, 'Методика оценки'!$E$119,"ошибка")))))*$D$26)</f>
        <v>0</v>
      </c>
      <c r="I26" s="179">
        <f>IF('ИД Свод'!H24=0,0,IF((('ИД Свод'!H25/'ИД Свод'!H24)*100)&lt;= 'Методика оценки'!$J$115, 'Методика оценки'!$E$115,IF(AND((('ИД Свод'!H25/'ИД Свод'!H24)*100)&gt;= 'Методика оценки'!$H$116,(('ИД Свод'!H25/'ИД Свод'!H24)*100)&lt;= 'Методика оценки'!$J$116), 'Методика оценки'!$E$116,IF(AND((('ИД Свод'!H25/'ИД Свод'!H24)*100)&gt;= 'Методика оценки'!$H$117, (('ИД Свод'!H25/'ИД Свод'!H24)*100)&lt;= 'Методика оценки'!$J$117), 'Методика оценки'!$E$117,IF(AND((('ИД Свод'!H25/'ИД Свод'!H24)*100)&gt;= 'Методика оценки'!$H$118, (('ИД Свод'!H25/'ИД Свод'!H24)*100)&lt;= 'Методика оценки'!$J$118), 'Методика оценки'!$E$118,IF((('ИД Свод'!H25/'ИД Свод'!H24)*100)&gt;= 'Методика оценки'!$H$119, 'Методика оценки'!$E$119,"ошибка")))))*$D$26)</f>
        <v>1</v>
      </c>
      <c r="J26" s="179">
        <f>IF('ИД Свод'!I24=0,0,IF((('ИД Свод'!I25/'ИД Свод'!I24)*100)&lt;= 'Методика оценки'!$J$115, 'Методика оценки'!$E$115,IF(AND((('ИД Свод'!I25/'ИД Свод'!I24)*100)&gt;= 'Методика оценки'!$H$116,(('ИД Свод'!I25/'ИД Свод'!I24)*100)&lt;= 'Методика оценки'!$J$116), 'Методика оценки'!$E$116,IF(AND((('ИД Свод'!I25/'ИД Свод'!I24)*100)&gt;= 'Методика оценки'!$H$117, (('ИД Свод'!I25/'ИД Свод'!I24)*100)&lt;= 'Методика оценки'!$J$117), 'Методика оценки'!$E$117,IF(AND((('ИД Свод'!I25/'ИД Свод'!I24)*100)&gt;= 'Методика оценки'!$H$118, (('ИД Свод'!I25/'ИД Свод'!I24)*100)&lt;= 'Методика оценки'!$J$118), 'Методика оценки'!$E$118,IF((('ИД Свод'!I25/'ИД Свод'!I24)*100)&gt;= 'Методика оценки'!$H$119, 'Методика оценки'!$E$119,"ошибка")))))*$D$26)</f>
        <v>0</v>
      </c>
      <c r="K26" s="179">
        <f>IF('ИД Свод'!J24=0,0,IF((('ИД Свод'!J25/'ИД Свод'!J24)*100)&lt;= 'Методика оценки'!$J$115, 'Методика оценки'!$E$115,IF(AND((('ИД Свод'!J25/'ИД Свод'!J24)*100)&gt;= 'Методика оценки'!$H$116,(('ИД Свод'!J25/'ИД Свод'!J24)*100)&lt;= 'Методика оценки'!$J$116), 'Методика оценки'!$E$116,IF(AND((('ИД Свод'!J25/'ИД Свод'!J24)*100)&gt;= 'Методика оценки'!$H$117, (('ИД Свод'!J25/'ИД Свод'!J24)*100)&lt;= 'Методика оценки'!$J$117), 'Методика оценки'!$E$117,IF(AND((('ИД Свод'!J25/'ИД Свод'!J24)*100)&gt;= 'Методика оценки'!$H$118, (('ИД Свод'!J25/'ИД Свод'!J24)*100)&lt;= 'Методика оценки'!$J$118), 'Методика оценки'!$E$118,IF((('ИД Свод'!J25/'ИД Свод'!J24)*100)&gt;= 'Методика оценки'!$H$119, 'Методика оценки'!$E$119,"ошибка")))))*$D$26)</f>
        <v>1</v>
      </c>
      <c r="L26" s="179">
        <f>IF('ИД Свод'!K24=0,0,IF((('ИД Свод'!K25/'ИД Свод'!K24)*100)&lt;= 'Методика оценки'!$J$115, 'Методика оценки'!$E$115,IF(AND((('ИД Свод'!K25/'ИД Свод'!K24)*100)&gt;= 'Методика оценки'!$H$116,(('ИД Свод'!K25/'ИД Свод'!K24)*100)&lt;= 'Методика оценки'!$J$116), 'Методика оценки'!$E$116,IF(AND((('ИД Свод'!K25/'ИД Свод'!K24)*100)&gt;= 'Методика оценки'!$H$117, (('ИД Свод'!K25/'ИД Свод'!K24)*100)&lt;= 'Методика оценки'!$J$117), 'Методика оценки'!$E$117,IF(AND((('ИД Свод'!K25/'ИД Свод'!K24)*100)&gt;= 'Методика оценки'!$H$118, (('ИД Свод'!K25/'ИД Свод'!K24)*100)&lt;= 'Методика оценки'!$J$118), 'Методика оценки'!$E$118,IF((('ИД Свод'!K25/'ИД Свод'!K24)*100)&gt;= 'Методика оценки'!$H$119, 'Методика оценки'!$E$119,"ошибка")))))*$D$26)</f>
        <v>0</v>
      </c>
    </row>
    <row r="27" spans="1:12" ht="45" hidden="1" outlineLevel="1">
      <c r="A27" s="65"/>
      <c r="B27" s="86" t="str">
        <f>'Методика оценки'!A120</f>
        <v>К3.2.</v>
      </c>
      <c r="C27" s="86" t="str">
        <f>'Методика оценки'!C120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7" s="123">
        <f>'Методика оценки'!D120</f>
        <v>0.08</v>
      </c>
      <c r="E27" s="118">
        <f>IF('ИД Свод'!D27=0,0,(IF(('ИД Свод'!D26/'ИД Свод'!D27)*100&lt;='Методика оценки'!$J$122,'Методика оценки'!$E$122,IF('Методика оценки'!$H$123&lt;=('ИД Свод'!D26/'ИД Свод'!D27)*100&lt;='Методика оценки'!$J$123,'Методика оценки'!$E$123,IF(('ИД Свод'!D26/'ИД Свод'!D27)*100&gt;='Методика оценки'!$H$124,'Методика оценки'!$E$124,'Методика оценки'!$E$123))))*$D$27)</f>
        <v>0</v>
      </c>
      <c r="F27" s="118">
        <f>IF('ИД Свод'!E27=0,0,(IF(('ИД Свод'!E26/'ИД Свод'!E27)*100&lt;='Методика оценки'!$J$122,'Методика оценки'!$E$122,IF('Методика оценки'!$H$123&lt;=('ИД Свод'!E26/'ИД Свод'!E27)*100&lt;='Методика оценки'!$J$123,'Методика оценки'!$E$123,IF(('ИД Свод'!E26/'ИД Свод'!E27)*100&gt;='Методика оценки'!$H$124,'Методика оценки'!$E$124,'Методика оценки'!$E$123))))*$D$27)</f>
        <v>0</v>
      </c>
      <c r="G27" s="118">
        <f>IF('ИД Свод'!F27=0,0,(IF(('ИД Свод'!F26/'ИД Свод'!F27)*100&lt;='Методика оценки'!$J$122,'Методика оценки'!$E$122,IF('Методика оценки'!$H$123&lt;=('ИД Свод'!F26/'ИД Свод'!F27)*100&lt;='Методика оценки'!$J$123,'Методика оценки'!$E$123,IF(('ИД Свод'!F26/'ИД Свод'!F27)*100&gt;='Методика оценки'!$H$124,'Методика оценки'!$E$124,'Методика оценки'!$E$123))))*$D$27)</f>
        <v>4</v>
      </c>
      <c r="H27" s="118">
        <f>IF('ИД Свод'!G27=0,0,(IF(('ИД Свод'!G26/'ИД Свод'!G27)*100&lt;='Методика оценки'!$J$122,'Методика оценки'!$E$122,IF('Методика оценки'!$H$123&lt;=('ИД Свод'!G26/'ИД Свод'!G27)*100&lt;='Методика оценки'!$J$123,'Методика оценки'!$E$123,IF(('ИД Свод'!G26/'ИД Свод'!G27)*100&gt;='Методика оценки'!$H$124,'Методика оценки'!$E$124,'Методика оценки'!$E$123))))*$D$27)</f>
        <v>8</v>
      </c>
      <c r="I27" s="118">
        <f>IF('ИД Свод'!H27=0,0,(IF(('ИД Свод'!H26/'ИД Свод'!H27)*100&lt;='Методика оценки'!$J$122,'Методика оценки'!$E$122,IF('Методика оценки'!$H$123&lt;=('ИД Свод'!H26/'ИД Свод'!H27)*100&lt;='Методика оценки'!$J$123,'Методика оценки'!$E$123,IF(('ИД Свод'!H26/'ИД Свод'!H27)*100&gt;='Методика оценки'!$H$124,'Методика оценки'!$E$124,'Методика оценки'!$E$123))))*$D$27)</f>
        <v>0</v>
      </c>
      <c r="J27" s="118">
        <f>IF('ИД Свод'!I27=0,0,(IF(('ИД Свод'!I26/'ИД Свод'!I27)*100&lt;='Методика оценки'!$J$122,'Методика оценки'!$E$122,IF('Методика оценки'!$H$123&lt;=('ИД Свод'!I26/'ИД Свод'!I27)*100&lt;='Методика оценки'!$J$123,'Методика оценки'!$E$123,IF(('ИД Свод'!I26/'ИД Свод'!I27)*100&gt;='Методика оценки'!$H$124,'Методика оценки'!$E$124,'Методика оценки'!$E$123))))*$D$27)</f>
        <v>4</v>
      </c>
      <c r="K27" s="118">
        <f>IF('ИД Свод'!J27=0,0,(IF(('ИД Свод'!J26/'ИД Свод'!J27)*100&lt;='Методика оценки'!$J$122,'Методика оценки'!$E$122,IF('Методика оценки'!$H$123&lt;=('ИД Свод'!J26/'ИД Свод'!J27)*100&lt;='Методика оценки'!$J$123,'Методика оценки'!$E$123,IF(('ИД Свод'!J26/'ИД Свод'!J27)*100&gt;='Методика оценки'!$H$124,'Методика оценки'!$E$124,'Методика оценки'!$E$123))))*$D$27)</f>
        <v>8</v>
      </c>
      <c r="L27" s="118">
        <f>IF('ИД Свод'!K27=0,0,(IF(('ИД Свод'!K26/'ИД Свод'!K27)*100&lt;='Методика оценки'!$J$122,'Методика оценки'!$E$122,IF('Методика оценки'!$H$123&lt;=('ИД Свод'!K26/'ИД Свод'!K27)*100&lt;='Методика оценки'!$J$123,'Методика оценки'!$E$123,IF(('ИД Свод'!K26/'ИД Свод'!K27)*100&gt;='Методика оценки'!$H$124,'Методика оценки'!$E$124,'Методика оценки'!$E$123))))*$D$27)</f>
        <v>4</v>
      </c>
    </row>
    <row r="28" spans="1:12" ht="45" hidden="1" outlineLevel="1">
      <c r="A28" s="65"/>
      <c r="B28" s="86" t="str">
        <f>'Методика оценки'!A125</f>
        <v>К3.3.</v>
      </c>
      <c r="C28" s="86" t="str">
        <f>'Методика оценки'!C125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8" s="123">
        <f>'Методика оценки'!D125</f>
        <v>0.04</v>
      </c>
      <c r="E28" s="118">
        <f>(IF('ИД Свод'!D28='Методика оценки'!$J$127,'Методика оценки'!$E$127,IF('Методика оценки'!$H$128&lt;='ИД Свод'!D28&lt;='Методика оценки'!$J$128,'Методика оценки'!$E$128,IF('ИД Свод'!D28&gt;='Методика оценки'!$H$129,'Методика оценки'!$E$129,'Методика оценки'!$E$128))))*$D$28</f>
        <v>0</v>
      </c>
      <c r="F28" s="118">
        <f>(IF('ИД Свод'!E28='Методика оценки'!$J$127,'Методика оценки'!$E$127,IF('Методика оценки'!$H$128&lt;='ИД Свод'!E28&lt;='Методика оценки'!$J$128,'Методика оценки'!$E$128,IF('ИД Свод'!E28&gt;='Методика оценки'!$H$129,'Методика оценки'!$E$129,'Методика оценки'!$E$128))))*$D$28</f>
        <v>2</v>
      </c>
      <c r="G28" s="118">
        <f>(IF('ИД Свод'!F28='Методика оценки'!$J$127,'Методика оценки'!$E$127,IF('Методика оценки'!$H$128&lt;='ИД Свод'!F28&lt;='Методика оценки'!$J$128,'Методика оценки'!$E$128,IF('ИД Свод'!F28&gt;='Методика оценки'!$H$129,'Методика оценки'!$E$129,'Методика оценки'!$E$128))))*$D$28</f>
        <v>0</v>
      </c>
      <c r="H28" s="118">
        <f>(IF('ИД Свод'!G28='Методика оценки'!$J$127,'Методика оценки'!$E$127,IF('Методика оценки'!$H$128&lt;='ИД Свод'!G28&lt;='Методика оценки'!$J$128,'Методика оценки'!$E$128,IF('ИД Свод'!G28&gt;='Методика оценки'!$H$129,'Методика оценки'!$E$129,'Методика оценки'!$E$128))))*$D$28</f>
        <v>4</v>
      </c>
      <c r="I28" s="118">
        <f>(IF('ИД Свод'!H28='Методика оценки'!$J$127,'Методика оценки'!$E$127,IF('Методика оценки'!$H$128&lt;='ИД Свод'!H28&lt;='Методика оценки'!$J$128,'Методика оценки'!$E$128,IF('ИД Свод'!H28&gt;='Методика оценки'!$H$129,'Методика оценки'!$E$129,'Методика оценки'!$E$128))))*$D$28</f>
        <v>2</v>
      </c>
      <c r="J28" s="118">
        <f>(IF('ИД Свод'!I28='Методика оценки'!$J$127,'Методика оценки'!$E$127,IF('Методика оценки'!$H$128&lt;='ИД Свод'!I28&lt;='Методика оценки'!$J$128,'Методика оценки'!$E$128,IF('ИД Свод'!I28&gt;='Методика оценки'!$H$129,'Методика оценки'!$E$129,'Методика оценки'!$E$128))))*$D$28</f>
        <v>0</v>
      </c>
      <c r="K28" s="118">
        <f>(IF('ИД Свод'!J28='Методика оценки'!$J$127,'Методика оценки'!$E$127,IF('Методика оценки'!$H$128&lt;='ИД Свод'!J28&lt;='Методика оценки'!$J$128,'Методика оценки'!$E$128,IF('ИД Свод'!J28&gt;='Методика оценки'!$H$129,'Методика оценки'!$E$129,'Методика оценки'!$E$128))))*$D$28</f>
        <v>2</v>
      </c>
      <c r="L28" s="118">
        <f>(IF('ИД Свод'!K28='Методика оценки'!$J$127,'Методика оценки'!$E$127,IF('Методика оценки'!$H$128&lt;='ИД Свод'!K28&lt;='Методика оценки'!$J$128,'Методика оценки'!$E$128,IF('ИД Свод'!K28&gt;='Методика оценки'!$H$129,'Методика оценки'!$E$129,'Методика оценки'!$E$128))))*$D$28</f>
        <v>4</v>
      </c>
    </row>
    <row r="29" spans="1:12" ht="60" hidden="1" outlineLevel="1">
      <c r="A29" s="65"/>
      <c r="B29" s="86" t="str">
        <f>'Методика оценки'!A130</f>
        <v>К3.4.</v>
      </c>
      <c r="C29" s="86" t="str">
        <f>'Методика оценки'!C130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29" s="123">
        <f>'Методика оценки'!D130</f>
        <v>0.1</v>
      </c>
      <c r="E29" s="179">
        <f>IF('ИД Свод'!D27=0,0,(IF(('ИД Свод'!D29/'ИД Свод'!D27)*100&lt;='Методика оценки'!$J$132,'Методика оценки'!$E$132,IF('Методика оценки'!$H$133&lt;=('ИД Свод'!D29/'ИД Свод'!D27)*100&lt;='Методика оценки'!$J$133,'Методика оценки'!$E$133,IF(('ИД Свод'!D29/'ИД Свод'!D27)*100&gt;='Методика оценки'!$H$134,'Методика оценки'!$E$134,'Методика оценки'!$E$133))))*$D$29)</f>
        <v>0</v>
      </c>
      <c r="F29" s="179">
        <f>IF('ИД Свод'!E27=0,0,(IF(('ИД Свод'!E29/'ИД Свод'!E27)*100&lt;='Методика оценки'!$J$132,'Методика оценки'!$E$132,IF('Методика оценки'!$H$133&lt;=('ИД Свод'!E29/'ИД Свод'!E27)*100&lt;='Методика оценки'!$J$133,'Методика оценки'!$E$133,IF(('ИД Свод'!E29/'ИД Свод'!E27)*100&gt;='Методика оценки'!$H$134,'Методика оценки'!$E$134,'Методика оценки'!$E$133))))*$D$29)</f>
        <v>0</v>
      </c>
      <c r="G29" s="179">
        <f>IF('ИД Свод'!F27=0,0,(IF(('ИД Свод'!F29/'ИД Свод'!F27)*100&lt;='Методика оценки'!$J$132,'Методика оценки'!$E$132,IF('Методика оценки'!$H$133&lt;=('ИД Свод'!F29/'ИД Свод'!F27)*100&lt;='Методика оценки'!$J$133,'Методика оценки'!$E$133,IF(('ИД Свод'!F29/'ИД Свод'!F27)*100&gt;='Методика оценки'!$H$134,'Методика оценки'!$E$134,'Методика оценки'!$E$133))))*$D$29)</f>
        <v>0</v>
      </c>
      <c r="H29" s="179">
        <f>IF('ИД Свод'!G27=0,0,(IF(('ИД Свод'!G29/'ИД Свод'!G27)*100&lt;='Методика оценки'!$J$132,'Методика оценки'!$E$132,IF('Методика оценки'!$H$133&lt;=('ИД Свод'!G29/'ИД Свод'!G27)*100&lt;='Методика оценки'!$J$133,'Методика оценки'!$E$133,IF(('ИД Свод'!G29/'ИД Свод'!G27)*100&gt;='Методика оценки'!$H$134,'Методика оценки'!$E$134,'Методика оценки'!$E$133))))*$D$29)</f>
        <v>0</v>
      </c>
      <c r="I29" s="179">
        <f>IF('ИД Свод'!H27=0,0,(IF(('ИД Свод'!H29/'ИД Свод'!H27)*100&lt;='Методика оценки'!$J$132,'Методика оценки'!$E$132,IF('Методика оценки'!$H$133&lt;=('ИД Свод'!H29/'ИД Свод'!H27)*100&lt;='Методика оценки'!$J$133,'Методика оценки'!$E$133,IF(('ИД Свод'!H29/'ИД Свод'!H27)*100&gt;='Методика оценки'!$H$134,'Методика оценки'!$E$134,'Методика оценки'!$E$133))))*$D$29)</f>
        <v>0</v>
      </c>
      <c r="J29" s="179">
        <f>IF('ИД Свод'!I27=0,0,(IF(('ИД Свод'!I29/'ИД Свод'!I27)*100&lt;='Методика оценки'!$J$132,'Методика оценки'!$E$132,IF('Методика оценки'!$H$133&lt;=('ИД Свод'!I29/'ИД Свод'!I27)*100&lt;='Методика оценки'!$J$133,'Методика оценки'!$E$133,IF(('ИД Свод'!I29/'ИД Свод'!I27)*100&gt;='Методика оценки'!$H$134,'Методика оценки'!$E$134,'Методика оценки'!$E$133))))*$D$29)</f>
        <v>0</v>
      </c>
      <c r="K29" s="179">
        <f>IF('ИД Свод'!J27=0,0,(IF(('ИД Свод'!J29/'ИД Свод'!J27)*100&lt;='Методика оценки'!$J$132,'Методика оценки'!$E$132,IF('Методика оценки'!$H$133&lt;=('ИД Свод'!J29/'ИД Свод'!J27)*100&lt;='Методика оценки'!$J$133,'Методика оценки'!$E$133,IF(('ИД Свод'!J29/'ИД Свод'!J27)*100&gt;='Методика оценки'!$H$134,'Методика оценки'!$E$134,'Методика оценки'!$E$133))))*$D$29)</f>
        <v>0</v>
      </c>
      <c r="L29" s="179">
        <f>IF('ИД Свод'!K27=0,0,(IF(('ИД Свод'!K29/'ИД Свод'!K27)*100&lt;='Методика оценки'!$J$132,'Методика оценки'!$E$132,IF('Методика оценки'!$H$133&lt;=('ИД Свод'!K29/'ИД Свод'!K27)*100&lt;='Методика оценки'!$J$133,'Методика оценки'!$E$133,IF(('ИД Свод'!K29/'ИД Свод'!K27)*100&gt;='Методика оценки'!$H$134,'Методика оценки'!$E$134,'Методика оценки'!$E$133))))*$D$29)</f>
        <v>5</v>
      </c>
    </row>
    <row r="30" spans="1:12" ht="45" hidden="1" outlineLevel="1">
      <c r="A30" s="65"/>
      <c r="B30" s="86" t="str">
        <f>'Методика оценки'!A135</f>
        <v>К3.5.</v>
      </c>
      <c r="C30" s="86" t="str">
        <f>'Методика оценки'!C135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0" s="123">
        <f>'Методика оценки'!D135</f>
        <v>0.08</v>
      </c>
      <c r="E30" s="118">
        <f>IF('ИД Свод'!D27=0,0,(IF(('ИД Свод'!D30/'ИД Свод'!D27)*100&lt;='Методика оценки'!$J$137,'Методика оценки'!$E$137,IF('Методика оценки'!$H$138&lt;=('ИД Свод'!D30/'ИД Свод'!D27)*100&lt;='Методика оценки'!$J$138,'Методика оценки'!$E$138,IF(('ИД Свод'!D30/'ИД Свод'!D27)*100&gt;='Методика оценки'!$H$139,'Методика оценки'!$E$139,'Методика оценки'!$E$138))))*$D$30)</f>
        <v>0</v>
      </c>
      <c r="F30" s="118">
        <f>IF('ИД Свод'!E27=0,0,(IF(('ИД Свод'!E30/'ИД Свод'!E27)*100&lt;='Методика оценки'!$J$137,'Методика оценки'!$E$137,IF('Методика оценки'!$H$138&lt;=('ИД Свод'!E30/'ИД Свод'!E27)*100&lt;='Методика оценки'!$J$138,'Методика оценки'!$E$138,IF(('ИД Свод'!E30/'ИД Свод'!E27)*100&gt;='Методика оценки'!$H$139,'Методика оценки'!$E$139,'Методика оценки'!$E$138))))*$D$30)</f>
        <v>4</v>
      </c>
      <c r="G30" s="118">
        <f>IF('ИД Свод'!F27=0,0,(IF(('ИД Свод'!F30/'ИД Свод'!F27)*100&lt;='Методика оценки'!$J$137,'Методика оценки'!$E$137,IF('Методика оценки'!$H$138&lt;=('ИД Свод'!F30/'ИД Свод'!F27)*100&lt;='Методика оценки'!$J$138,'Методика оценки'!$E$138,IF(('ИД Свод'!F30/'ИД Свод'!F27)*100&gt;='Методика оценки'!$H$139,'Методика оценки'!$E$139,'Методика оценки'!$E$138))))*$D$30)</f>
        <v>0</v>
      </c>
      <c r="H30" s="118">
        <f>IF('ИД Свод'!G27=0,0,(IF(('ИД Свод'!G30/'ИД Свод'!G27)*100&lt;='Методика оценки'!$J$137,'Методика оценки'!$E$137,IF('Методика оценки'!$H$138&lt;=('ИД Свод'!G30/'ИД Свод'!G27)*100&lt;='Методика оценки'!$J$138,'Методика оценки'!$E$138,IF(('ИД Свод'!G30/'ИД Свод'!G27)*100&gt;='Методика оценки'!$H$139,'Методика оценки'!$E$139,'Методика оценки'!$E$138))))*$D$30)</f>
        <v>4</v>
      </c>
      <c r="I30" s="118">
        <f>IF('ИД Свод'!H27=0,0,(IF(('ИД Свод'!H30/'ИД Свод'!H27)*100&lt;='Методика оценки'!$J$137,'Методика оценки'!$E$137,IF('Методика оценки'!$H$138&lt;=('ИД Свод'!H30/'ИД Свод'!H27)*100&lt;='Методика оценки'!$J$138,'Методика оценки'!$E$138,IF(('ИД Свод'!H30/'ИД Свод'!H27)*100&gt;='Методика оценки'!$H$139,'Методика оценки'!$E$139,'Методика оценки'!$E$138))))*$D$30)</f>
        <v>4</v>
      </c>
      <c r="J30" s="118">
        <f>IF('ИД Свод'!I27=0,0,(IF(('ИД Свод'!I30/'ИД Свод'!I27)*100&lt;='Методика оценки'!$J$137,'Методика оценки'!$E$137,IF('Методика оценки'!$H$138&lt;=('ИД Свод'!I30/'ИД Свод'!I27)*100&lt;='Методика оценки'!$J$138,'Методика оценки'!$E$138,IF(('ИД Свод'!I30/'ИД Свод'!I27)*100&gt;='Методика оценки'!$H$139,'Методика оценки'!$E$139,'Методика оценки'!$E$138))))*$D$30)</f>
        <v>4</v>
      </c>
      <c r="K30" s="118">
        <f>IF('ИД Свод'!J27=0,0,(IF(('ИД Свод'!J30/'ИД Свод'!J27)*100&lt;='Методика оценки'!$J$137,'Методика оценки'!$E$137,IF('Методика оценки'!$H$138&lt;=('ИД Свод'!J30/'ИД Свод'!J27)*100&lt;='Методика оценки'!$J$138,'Методика оценки'!$E$138,IF(('ИД Свод'!J30/'ИД Свод'!J27)*100&gt;='Методика оценки'!$H$139,'Методика оценки'!$E$139,'Методика оценки'!$E$138))))*$D$30)</f>
        <v>4</v>
      </c>
      <c r="L30" s="118">
        <f>IF('ИД Свод'!K27=0,0,(IF(('ИД Свод'!K30/'ИД Свод'!K27)*100&lt;='Методика оценки'!$J$137,'Методика оценки'!$E$137,IF('Методика оценки'!$H$138&lt;=('ИД Свод'!K30/'ИД Свод'!K27)*100&lt;='Методика оценки'!$J$138,'Методика оценки'!$E$138,IF(('ИД Свод'!K30/'ИД Свод'!K27)*100&gt;='Методика оценки'!$H$139,'Методика оценки'!$E$139,'Методика оценки'!$E$138))))*$D$30)</f>
        <v>4</v>
      </c>
    </row>
    <row r="31" spans="1:12" ht="135" hidden="1" outlineLevel="1">
      <c r="A31" s="65"/>
      <c r="B31" s="86" t="str">
        <f>'Методика оценки'!A140</f>
        <v>К3.6.</v>
      </c>
      <c r="C31" s="86" t="str">
        <f>'Методика оценки'!C140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1" s="123">
        <f>'Методика оценки'!D140</f>
        <v>0.06</v>
      </c>
      <c r="E31" s="118">
        <f>(IF('ИД Свод'!D31&lt;='Методика оценки'!$J$141,'Методика оценки'!$E$141,IF('Методика оценки'!$H$142&lt;='ИД Свод'!D31&lt;='Методика оценки'!$J$142,'Методика оценки'!$E$142,IF('ИД Свод'!D31&gt;='Методика оценки'!$H$143,'Методика оценки'!$E$143,'Методика оценки'!$E$142))))*$D$31</f>
        <v>0</v>
      </c>
      <c r="F31" s="118">
        <f>(IF('ИД Свод'!E31&lt;='Методика оценки'!$J$141,'Методика оценки'!$E$141,IF('Методика оценки'!$H$142&lt;='ИД Свод'!E31&lt;='Методика оценки'!$J$142,'Методика оценки'!$E$142,IF('ИД Свод'!E31&gt;='Методика оценки'!$H$143,'Методика оценки'!$E$143,'Методика оценки'!$E$142))))*$D$31</f>
        <v>0</v>
      </c>
      <c r="G31" s="118">
        <f>(IF('ИД Свод'!F31&lt;='Методика оценки'!$J$141,'Методика оценки'!$E$141,IF('Методика оценки'!$H$142&lt;='ИД Свод'!F31&lt;='Методика оценки'!$J$142,'Методика оценки'!$E$142,IF('ИД Свод'!F31&gt;='Методика оценки'!$H$143,'Методика оценки'!$E$143,'Методика оценки'!$E$142))))*$D$31</f>
        <v>0</v>
      </c>
      <c r="H31" s="118">
        <f>(IF('ИД Свод'!G31&lt;='Методика оценки'!$J$141,'Методика оценки'!$E$141,IF('Методика оценки'!$H$142&lt;='ИД Свод'!G31&lt;='Методика оценки'!$J$142,'Методика оценки'!$E$142,IF('ИД Свод'!G31&gt;='Методика оценки'!$H$143,'Методика оценки'!$E$143,'Методика оценки'!$E$142))))*$D$31</f>
        <v>6</v>
      </c>
      <c r="I31" s="118">
        <f>(IF('ИД Свод'!H31&lt;='Методика оценки'!$J$141,'Методика оценки'!$E$141,IF('Методика оценки'!$H$142&lt;='ИД Свод'!H31&lt;='Методика оценки'!$J$142,'Методика оценки'!$E$142,IF('ИД Свод'!H31&gt;='Методика оценки'!$H$143,'Методика оценки'!$E$143,'Методика оценки'!$E$142))))*$D$31</f>
        <v>6</v>
      </c>
      <c r="J31" s="118">
        <f>(IF('ИД Свод'!I31&lt;='Методика оценки'!$J$141,'Методика оценки'!$E$141,IF('Методика оценки'!$H$142&lt;='ИД Свод'!I31&lt;='Методика оценки'!$J$142,'Методика оценки'!$E$142,IF('ИД Свод'!I31&gt;='Методика оценки'!$H$143,'Методика оценки'!$E$143,'Методика оценки'!$E$142))))*$D$31</f>
        <v>0</v>
      </c>
      <c r="K31" s="118">
        <f>(IF('ИД Свод'!J31&lt;='Методика оценки'!$J$141,'Методика оценки'!$E$141,IF('Методика оценки'!$H$142&lt;='ИД Свод'!J31&lt;='Методика оценки'!$J$142,'Методика оценки'!$E$142,IF('ИД Свод'!J31&gt;='Методика оценки'!$H$143,'Методика оценки'!$E$143,'Методика оценки'!$E$142))))*$D$31</f>
        <v>0</v>
      </c>
      <c r="L31" s="118">
        <f>(IF('ИД Свод'!K31&lt;='Методика оценки'!$J$141,'Методика оценки'!$E$141,IF('Методика оценки'!$H$142&lt;='ИД Свод'!K31&lt;='Методика оценки'!$J$142,'Методика оценки'!$E$142,IF('ИД Свод'!K31&gt;='Методика оценки'!$H$143,'Методика оценки'!$E$143,'Методика оценки'!$E$142))))*$D$31</f>
        <v>3</v>
      </c>
    </row>
    <row r="32" spans="1:12" ht="45" hidden="1" outlineLevel="1">
      <c r="A32" s="65"/>
      <c r="B32" s="86" t="str">
        <f>'Методика оценки'!A144</f>
        <v>К3.7.</v>
      </c>
      <c r="C32" s="86"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2" s="123">
        <f>'Методика оценки'!D144</f>
        <v>0.06</v>
      </c>
      <c r="E32" s="118">
        <f>(IF('ИД Свод'!D32='Методика оценки'!$H$145,'Методика оценки'!$E$145,IF('ИД Свод'!D32='Методика оценки'!$H$146,'Методика оценки'!$E$146,IF('ИД Свод'!D32='Методика оценки'!$H$147,'Методика оценки'!$E$147,'Методика оценки'!$E$148))))*$D$32</f>
        <v>4.8</v>
      </c>
      <c r="F32" s="118">
        <f>(IF('ИД Свод'!E32='Методика оценки'!$H$145,'Методика оценки'!$E$145,IF('ИД Свод'!E32='Методика оценки'!$H$146,'Методика оценки'!$E$146,IF('ИД Свод'!E32='Методика оценки'!$H$147,'Методика оценки'!$E$147,'Методика оценки'!$E$148))))*$D$32</f>
        <v>5.3999999999999995</v>
      </c>
      <c r="G32" s="118">
        <f>(IF('ИД Свод'!F32='Методика оценки'!$H$145,'Методика оценки'!$E$145,IF('ИД Свод'!F32='Методика оценки'!$H$146,'Методика оценки'!$E$146,IF('ИД Свод'!F32='Методика оценки'!$H$147,'Методика оценки'!$E$147,'Методика оценки'!$E$148))))*$D$32</f>
        <v>0</v>
      </c>
      <c r="H32" s="118">
        <f>(IF('ИД Свод'!G32='Методика оценки'!$H$145,'Методика оценки'!$E$145,IF('ИД Свод'!G32='Методика оценки'!$H$146,'Методика оценки'!$E$146,IF('ИД Свод'!G32='Методика оценки'!$H$147,'Методика оценки'!$E$147,'Методика оценки'!$E$148))))*$D$32</f>
        <v>5.3999999999999995</v>
      </c>
      <c r="I32" s="118">
        <f>(IF('ИД Свод'!H32='Методика оценки'!$H$145,'Методика оценки'!$E$145,IF('ИД Свод'!H32='Методика оценки'!$H$146,'Методика оценки'!$E$146,IF('ИД Свод'!H32='Методика оценки'!$H$147,'Методика оценки'!$E$147,'Методика оценки'!$E$148))))*$D$32</f>
        <v>0</v>
      </c>
      <c r="J32" s="118">
        <f>(IF('ИД Свод'!I32='Методика оценки'!$H$145,'Методика оценки'!$E$145,IF('ИД Свод'!I32='Методика оценки'!$H$146,'Методика оценки'!$E$146,IF('ИД Свод'!I32='Методика оценки'!$H$147,'Методика оценки'!$E$147,'Методика оценки'!$E$148))))*$D$32</f>
        <v>0</v>
      </c>
      <c r="K32" s="118">
        <f>(IF('ИД Свод'!J32='Методика оценки'!$H$145,'Методика оценки'!$E$145,IF('ИД Свод'!J32='Методика оценки'!$H$146,'Методика оценки'!$E$146,IF('ИД Свод'!J32='Методика оценки'!$H$147,'Методика оценки'!$E$147,'Методика оценки'!$E$148))))*$D$32</f>
        <v>0</v>
      </c>
      <c r="L32" s="118">
        <f>(IF('ИД Свод'!K32='Методика оценки'!$H$145,'Методика оценки'!$E$145,IF('ИД Свод'!K32='Методика оценки'!$H$146,'Методика оценки'!$E$146,IF('ИД Свод'!K32='Методика оценки'!$H$147,'Методика оценки'!$E$147,'Методика оценки'!$E$148))))*$D$32</f>
        <v>0</v>
      </c>
    </row>
    <row r="33" spans="1:12" ht="30" hidden="1" outlineLevel="1">
      <c r="A33" s="65"/>
      <c r="B33" s="86" t="str">
        <f>'Методика оценки'!A149</f>
        <v>К3.8.</v>
      </c>
      <c r="C33" s="86" t="str">
        <f>'Методика оценки'!C149</f>
        <v>Доля открытых вакансий педагогических работников от общего числа педагогических ставок в ДОО</v>
      </c>
      <c r="D33" s="123">
        <f>'Методика оценки'!D149</f>
        <v>0.04</v>
      </c>
      <c r="E33" s="118">
        <f>IF('ИД Свод'!D34=0,0,(IF(('ИД Свод'!D33/'ИД Свод'!D34)*100&gt;='Методика оценки'!$H$151,'Методика оценки'!$E$151,IF('Методика оценки'!$H$152&lt;=('ИД Свод'!D33/'ИД Свод'!D34)*100&lt;='Методика оценки'!$J$152,'Методика оценки'!$E$152,IF(('ИД Свод'!D33/'ИД Свод'!D34)*100&lt;='Методика оценки'!$J$153,'Методика оценки'!$E$153,'Методика оценки'!$E$152))))*$D$33)</f>
        <v>4</v>
      </c>
      <c r="F33" s="118">
        <f>IF('ИД Свод'!E34=0,0,(IF(('ИД Свод'!E33/'ИД Свод'!E34)*100&gt;='Методика оценки'!$H$151,'Методика оценки'!$E$151,IF('Методика оценки'!$H$152&lt;=('ИД Свод'!E33/'ИД Свод'!E34)*100&lt;='Методика оценки'!$J$152,'Методика оценки'!$E$152,IF(('ИД Свод'!E33/'ИД Свод'!E34)*100&lt;='Методика оценки'!$J$153,'Методика оценки'!$E$153,'Методика оценки'!$E$152))))*$D$33)</f>
        <v>4</v>
      </c>
      <c r="G33" s="118">
        <f>IF('ИД Свод'!F34=0,0,(IF(('ИД Свод'!F33/'ИД Свод'!F34)*100&gt;='Методика оценки'!$H$151,'Методика оценки'!$E$151,IF('Методика оценки'!$H$152&lt;=('ИД Свод'!F33/'ИД Свод'!F34)*100&lt;='Методика оценки'!$J$152,'Методика оценки'!$E$152,IF(('ИД Свод'!F33/'ИД Свод'!F34)*100&lt;='Методика оценки'!$J$153,'Методика оценки'!$E$153,'Методика оценки'!$E$152))))*$D$33)</f>
        <v>4</v>
      </c>
      <c r="H33" s="118">
        <f>IF('ИД Свод'!G34=0,0,(IF(('ИД Свод'!G33/'ИД Свод'!G34)*100&gt;='Методика оценки'!$H$151,'Методика оценки'!$E$151,IF('Методика оценки'!$H$152&lt;=('ИД Свод'!G33/'ИД Свод'!G34)*100&lt;='Методика оценки'!$J$152,'Методика оценки'!$E$152,IF(('ИД Свод'!G33/'ИД Свод'!G34)*100&lt;='Методика оценки'!$J$153,'Методика оценки'!$E$153,'Методика оценки'!$E$152))))*$D$33)</f>
        <v>4</v>
      </c>
      <c r="I33" s="118">
        <f>IF('ИД Свод'!H34=0,0,(IF(('ИД Свод'!H33/'ИД Свод'!H34)*100&gt;='Методика оценки'!$H$151,'Методика оценки'!$E$151,IF('Методика оценки'!$H$152&lt;=('ИД Свод'!H33/'ИД Свод'!H34)*100&lt;='Методика оценки'!$J$152,'Методика оценки'!$E$152,IF(('ИД Свод'!H33/'ИД Свод'!H34)*100&lt;='Методика оценки'!$J$153,'Методика оценки'!$E$153,'Методика оценки'!$E$152))))*$D$33)</f>
        <v>4</v>
      </c>
      <c r="J33" s="118">
        <f>IF('ИД Свод'!I34=0,0,(IF(('ИД Свод'!I33/'ИД Свод'!I34)*100&gt;='Методика оценки'!$H$151,'Методика оценки'!$E$151,IF('Методика оценки'!$H$152&lt;=('ИД Свод'!I33/'ИД Свод'!I34)*100&lt;='Методика оценки'!$J$152,'Методика оценки'!$E$152,IF(('ИД Свод'!I33/'ИД Свод'!I34)*100&lt;='Методика оценки'!$J$153,'Методика оценки'!$E$153,'Методика оценки'!$E$152))))*$D$33)</f>
        <v>4</v>
      </c>
      <c r="K33" s="118">
        <f>IF('ИД Свод'!J34=0,0,(IF(('ИД Свод'!J33/'ИД Свод'!J34)*100&gt;='Методика оценки'!$H$151,'Методика оценки'!$E$151,IF('Методика оценки'!$H$152&lt;=('ИД Свод'!J33/'ИД Свод'!J34)*100&lt;='Методика оценки'!$J$152,'Методика оценки'!$E$152,IF(('ИД Свод'!J33/'ИД Свод'!J34)*100&lt;='Методика оценки'!$J$153,'Методика оценки'!$E$153,'Методика оценки'!$E$152))))*$D$33)</f>
        <v>4</v>
      </c>
      <c r="L33" s="118">
        <f>IF('ИД Свод'!K34=0,0,(IF(('ИД Свод'!K33/'ИД Свод'!K34)*100&gt;='Методика оценки'!$H$151,'Методика оценки'!$E$151,IF('Методика оценки'!$H$152&lt;=('ИД Свод'!K33/'ИД Свод'!K34)*100&lt;='Методика оценки'!$J$152,'Методика оценки'!$E$152,IF(('ИД Свод'!K33/'ИД Свод'!K34)*100&lt;='Методика оценки'!$J$153,'Методика оценки'!$E$153,'Методика оценки'!$E$152))))*$D$33)</f>
        <v>4</v>
      </c>
    </row>
    <row r="34" spans="1:12" ht="30" hidden="1" outlineLevel="1">
      <c r="A34" s="65"/>
      <c r="B34" s="86" t="str">
        <f>'Методика оценки'!A154</f>
        <v>К3.9.</v>
      </c>
      <c r="C34" s="86" t="str">
        <f>'Методика оценки'!C154</f>
        <v>Количество педагогических работников ДОО, уволившихся в отчётном году по собственному желанию (за исключением лиц пенсионного возраста)</v>
      </c>
      <c r="D34" s="123">
        <f>'Методика оценки'!D154</f>
        <v>0.06</v>
      </c>
      <c r="E34" s="118">
        <f>(IF('ИД Свод'!D35&lt;='Методика оценки'!$J$155,'Методика оценки'!$E$155,IF('Методика оценки'!$H$156&lt;='ИД Свод'!D35&lt;='Методика оценки'!$J$156,'Методика оценки'!$E$156,IF('ИД Свод'!D35&gt;='Методика оценки'!$H$157,'Методика оценки'!$E$157,'Методика оценки'!$E$156))))*$D$34</f>
        <v>6</v>
      </c>
      <c r="F34" s="118">
        <f>(IF('ИД Свод'!E35&lt;='Методика оценки'!$J$155,'Методика оценки'!$E$155,IF('Методика оценки'!$H$156&lt;='ИД Свод'!E35&lt;='Методика оценки'!$J$156,'Методика оценки'!$E$156,IF('ИД Свод'!E35&gt;='Методика оценки'!$H$157,'Методика оценки'!$E$157,'Методика оценки'!$E$156))))*$D$34</f>
        <v>3</v>
      </c>
      <c r="G34" s="118">
        <f>(IF('ИД Свод'!F35&lt;='Методика оценки'!$J$155,'Методика оценки'!$E$155,IF('Методика оценки'!$H$156&lt;='ИД Свод'!F35&lt;='Методика оценки'!$J$156,'Методика оценки'!$E$156,IF('ИД Свод'!F35&gt;='Методика оценки'!$H$157,'Методика оценки'!$E$157,'Методика оценки'!$E$156))))*$D$34</f>
        <v>6</v>
      </c>
      <c r="H34" s="118">
        <f>(IF('ИД Свод'!G35&lt;='Методика оценки'!$J$155,'Методика оценки'!$E$155,IF('Методика оценки'!$H$156&lt;='ИД Свод'!G35&lt;='Методика оценки'!$J$156,'Методика оценки'!$E$156,IF('ИД Свод'!G35&gt;='Методика оценки'!$H$157,'Методика оценки'!$E$157,'Методика оценки'!$E$156))))*$D$34</f>
        <v>6</v>
      </c>
      <c r="I34" s="118">
        <f>(IF('ИД Свод'!H35&lt;='Методика оценки'!$J$155,'Методика оценки'!$E$155,IF('Методика оценки'!$H$156&lt;='ИД Свод'!H35&lt;='Методика оценки'!$J$156,'Методика оценки'!$E$156,IF('ИД Свод'!H35&gt;='Методика оценки'!$H$157,'Методика оценки'!$E$157,'Методика оценки'!$E$156))))*$D$34</f>
        <v>6</v>
      </c>
      <c r="J34" s="118">
        <f>(IF('ИД Свод'!I35&lt;='Методика оценки'!$J$155,'Методика оценки'!$E$155,IF('Методика оценки'!$H$156&lt;='ИД Свод'!I35&lt;='Методика оценки'!$J$156,'Методика оценки'!$E$156,IF('ИД Свод'!I35&gt;='Методика оценки'!$H$157,'Методика оценки'!$E$157,'Методика оценки'!$E$156))))*$D$34</f>
        <v>6</v>
      </c>
      <c r="K34" s="118">
        <f>(IF('ИД Свод'!J35&lt;='Методика оценки'!$J$155,'Методика оценки'!$E$155,IF('Методика оценки'!$H$156&lt;='ИД Свод'!J35&lt;='Методика оценки'!$J$156,'Методика оценки'!$E$156,IF('ИД Свод'!J35&gt;='Методика оценки'!$H$157,'Методика оценки'!$E$157,'Методика оценки'!$E$156))))*$D$34</f>
        <v>0</v>
      </c>
      <c r="L34" s="118">
        <f>(IF('ИД Свод'!K35&lt;='Методика оценки'!$J$155,'Методика оценки'!$E$155,IF('Методика оценки'!$H$156&lt;='ИД Свод'!K35&lt;='Методика оценки'!$J$156,'Методика оценки'!$E$156,IF('ИД Свод'!K35&gt;='Методика оценки'!$H$157,'Методика оценки'!$E$157,'Методика оценки'!$E$156))))*$D$34</f>
        <v>6</v>
      </c>
    </row>
    <row r="35" spans="1:12" hidden="1" outlineLevel="1">
      <c r="A35" s="65"/>
      <c r="B35" s="86" t="str">
        <f>'Методика оценки'!A158</f>
        <v>К3.10.</v>
      </c>
      <c r="C35" s="86" t="str">
        <f>'Методика оценки'!C158</f>
        <v>Обеспеченность ДОО воспитателями:</v>
      </c>
      <c r="D35" s="123">
        <f>'Методика оценки'!D158</f>
        <v>0.1</v>
      </c>
      <c r="E35" s="180">
        <f>IF(('ИД Свод'!D38 +'ИД Свод'!D40+'ИД Свод'!D42)=0,0,(IF(('ИД Свод'!D36/('ИД Свод'!D38*0.183 +'ИД Свод'!D40*0.122+'ИД Свод'!D42*0.095))&lt;='Методика оценки'!$J$159,'Методика оценки'!$E$159,IF('Методика оценки'!$H$160&lt;=('ИД Свод'!D36/('ИД Свод'!D38*0.183 +'ИД Свод'!D40*0.122+'ИД Свод'!D42*0.095))&lt;='Методика оценки'!$J$160,'Методика оценки'!$E$160,IF(('ИД Свод'!D36/('ИД Свод'!D38*0.183 +'ИД Свод'!D40*0.122+'ИД Свод'!D42*0.095))&gt;='Методика оценки'!$H$161,'Методика оценки'!$E$161,'Методика оценки'!$E$160))))*$D$35)</f>
        <v>5</v>
      </c>
      <c r="F35" s="180">
        <f>IF(('ИД Свод'!E38 +'ИД Свод'!E40+'ИД Свод'!E42)=0,0,(IF(('ИД Свод'!E36/('ИД Свод'!E38*0.183 +'ИД Свод'!E40*0.122+'ИД Свод'!E42*0.095))&lt;='Методика оценки'!$J$159,'Методика оценки'!$E$159,IF('Методика оценки'!$H$160&lt;=('ИД Свод'!E36/('ИД Свод'!E38*0.183 +'ИД Свод'!E40*0.122+'ИД Свод'!E42*0.095))&lt;='Методика оценки'!$J$160,'Методика оценки'!$E$160,IF(('ИД Свод'!E36/('ИД Свод'!E38*0.183 +'ИД Свод'!E40*0.122+'ИД Свод'!E42*0.095))&gt;='Методика оценки'!$H$161,'Методика оценки'!$E$161,'Методика оценки'!$E$160))))*$D$35)</f>
        <v>5</v>
      </c>
      <c r="G35" s="180">
        <f>IF(('ИД Свод'!F38 +'ИД Свод'!F40+'ИД Свод'!F42)=0,0,(IF(('ИД Свод'!F36/('ИД Свод'!F38*0.183 +'ИД Свод'!F40*0.122+'ИД Свод'!F42*0.095))&lt;='Методика оценки'!$J$159,'Методика оценки'!$E$159,IF('Методика оценки'!$H$160&lt;=('ИД Свод'!F36/('ИД Свод'!F38*0.183 +'ИД Свод'!F40*0.122+'ИД Свод'!F42*0.095))&lt;='Методика оценки'!$J$160,'Методика оценки'!$E$160,IF(('ИД Свод'!F36/('ИД Свод'!F38*0.183 +'ИД Свод'!F40*0.122+'ИД Свод'!F42*0.095))&gt;='Методика оценки'!$H$161,'Методика оценки'!$E$161,'Методика оценки'!$E$160))))*$D$35)</f>
        <v>10</v>
      </c>
      <c r="H35" s="180">
        <f>IF(('ИД Свод'!G38 +'ИД Свод'!G40+'ИД Свод'!G42)=0,0,(IF(('ИД Свод'!G36/('ИД Свод'!G38*0.183 +'ИД Свод'!G40*0.122+'ИД Свод'!G42*0.095))&lt;='Методика оценки'!$J$159,'Методика оценки'!$E$159,IF('Методика оценки'!$H$160&lt;=('ИД Свод'!G36/('ИД Свод'!G38*0.183 +'ИД Свод'!G40*0.122+'ИД Свод'!G42*0.095))&lt;='Методика оценки'!$J$160,'Методика оценки'!$E$160,IF(('ИД Свод'!G36/('ИД Свод'!G38*0.183 +'ИД Свод'!G40*0.122+'ИД Свод'!G42*0.095))&gt;='Методика оценки'!$H$161,'Методика оценки'!$E$161,'Методика оценки'!$E$160))))*$D$35)</f>
        <v>5</v>
      </c>
      <c r="I35" s="180">
        <f>IF(('ИД Свод'!H38 +'ИД Свод'!H40+'ИД Свод'!H42)=0,0,(IF(('ИД Свод'!H36/('ИД Свод'!H38*0.183 +'ИД Свод'!H40*0.122+'ИД Свод'!H42*0.095))&lt;='Методика оценки'!$J$159,'Методика оценки'!$E$159,IF('Методика оценки'!$H$160&lt;=('ИД Свод'!H36/('ИД Свод'!H38*0.183 +'ИД Свод'!H40*0.122+'ИД Свод'!H42*0.095))&lt;='Методика оценки'!$J$160,'Методика оценки'!$E$160,IF(('ИД Свод'!H36/('ИД Свод'!H38*0.183 +'ИД Свод'!H40*0.122+'ИД Свод'!H42*0.095))&gt;='Методика оценки'!$H$161,'Методика оценки'!$E$161,'Методика оценки'!$E$160))))*$D$35)</f>
        <v>5</v>
      </c>
      <c r="J35" s="180">
        <f>IF(('ИД Свод'!I38 +'ИД Свод'!I40+'ИД Свод'!I42)=0,0,(IF(('ИД Свод'!I36/('ИД Свод'!I38*0.183 +'ИД Свод'!I40*0.122+'ИД Свод'!I42*0.095))&lt;='Методика оценки'!$J$159,'Методика оценки'!$E$159,IF('Методика оценки'!$H$160&lt;=('ИД Свод'!I36/('ИД Свод'!I38*0.183 +'ИД Свод'!I40*0.122+'ИД Свод'!I42*0.095))&lt;='Методика оценки'!$J$160,'Методика оценки'!$E$160,IF(('ИД Свод'!I36/('ИД Свод'!I38*0.183 +'ИД Свод'!I40*0.122+'ИД Свод'!I42*0.095))&gt;='Методика оценки'!$H$161,'Методика оценки'!$E$161,'Методика оценки'!$E$160))))*$D$35)</f>
        <v>5</v>
      </c>
      <c r="K35" s="180">
        <f>IF(('ИД Свод'!J38 +'ИД Свод'!J40+'ИД Свод'!J42)=0,0,(IF(('ИД Свод'!J36/('ИД Свод'!J38*0.183 +'ИД Свод'!J40*0.122+'ИД Свод'!J42*0.095))&lt;='Методика оценки'!$J$159,'Методика оценки'!$E$159,IF('Методика оценки'!$H$160&lt;=('ИД Свод'!J36/('ИД Свод'!J38*0.183 +'ИД Свод'!J40*0.122+'ИД Свод'!J42*0.095))&lt;='Методика оценки'!$J$160,'Методика оценки'!$E$160,IF(('ИД Свод'!J36/('ИД Свод'!J38*0.183 +'ИД Свод'!J40*0.122+'ИД Свод'!J42*0.095))&gt;='Методика оценки'!$H$161,'Методика оценки'!$E$161,'Методика оценки'!$E$160))))*$D$35)</f>
        <v>10</v>
      </c>
      <c r="L35" s="180">
        <f>IF(('ИД Свод'!K38 +'ИД Свод'!K40+'ИД Свод'!K42)=0,0,(IF(('ИД Свод'!K36/('ИД Свод'!K38*0.183 +'ИД Свод'!K40*0.122+'ИД Свод'!K42*0.095))&lt;='Методика оценки'!$J$159,'Методика оценки'!$E$159,IF('Методика оценки'!$H$160&lt;=('ИД Свод'!K36/('ИД Свод'!K38*0.183 +'ИД Свод'!K40*0.122+'ИД Свод'!K42*0.095))&lt;='Методика оценки'!$J$160,'Методика оценки'!$E$160,IF(('ИД Свод'!K36/('ИД Свод'!K38*0.183 +'ИД Свод'!K40*0.122+'ИД Свод'!K42*0.095))&gt;='Методика оценки'!$H$161,'Методика оценки'!$E$161,'Методика оценки'!$E$160))))*$D$35)</f>
        <v>5</v>
      </c>
    </row>
    <row r="36" spans="1:12" hidden="1" outlineLevel="1">
      <c r="A36" s="65"/>
      <c r="B36" s="86" t="str">
        <f>'Методика оценки'!A177</f>
        <v>К3.11.</v>
      </c>
      <c r="C36" s="86" t="str">
        <f>'Методика оценки'!C177</f>
        <v>Обеспеченность ДОО помощниками воспитателей:</v>
      </c>
      <c r="D36" s="123">
        <f>'Методика оценки'!D177</f>
        <v>0.08</v>
      </c>
      <c r="E36" s="180">
        <f>IF(('ИД Свод'!D38 +'ИД Свод'!D40+'ИД Свод'!D42)=0,0,(IF(('ИД Свод'!D43/('ИД Свод'!D38*0.165+'ИД Свод'!D40*0.11+'ИД Свод'!D42*0.0825))&lt;='Методика оценки'!$J$178,'Методика оценки'!$E$178,IF('Методика оценки'!$H$179&lt;=('ИД Свод'!D43/('ИД Свод'!D38*0.165+'ИД Свод'!D40*0.11+'ИД Свод'!D42*0.0825))&lt;='Методика оценки'!$J$179,'Методика оценки'!$E$179,IF(('ИД Свод'!D43/('ИД Свод'!D38*0.165+'ИД Свод'!D40*0.11+'ИД Свод'!D42*0.0825))&gt;='Методика оценки'!$H$180,'Методика оценки'!$E$180,'Методика оценки'!$E$179))))*$D$36)</f>
        <v>4</v>
      </c>
      <c r="F36" s="180">
        <f>IF(('ИД Свод'!E38 +'ИД Свод'!E40+'ИД Свод'!E42)=0,0,(IF(('ИД Свод'!E43/('ИД Свод'!E38*0.165+'ИД Свод'!E40*0.11+'ИД Свод'!E42*0.0825))&lt;='Методика оценки'!$J$178,'Методика оценки'!$E$178,IF('Методика оценки'!$H$179&lt;=('ИД Свод'!E43/('ИД Свод'!E38*0.165+'ИД Свод'!E40*0.11+'ИД Свод'!E42*0.0825))&lt;='Методика оценки'!$J$179,'Методика оценки'!$E$179,IF(('ИД Свод'!E43/('ИД Свод'!E38*0.165+'ИД Свод'!E40*0.11+'ИД Свод'!E42*0.0825))&gt;='Методика оценки'!$H$180,'Методика оценки'!$E$180,'Методика оценки'!$E$179))))*$D$36)</f>
        <v>0</v>
      </c>
      <c r="G36" s="180">
        <f>IF(('ИД Свод'!F38 +'ИД Свод'!F40+'ИД Свод'!F42)=0,0,(IF(('ИД Свод'!F43/('ИД Свод'!F38*0.165+'ИД Свод'!F40*0.11+'ИД Свод'!F42*0.0825))&lt;='Методика оценки'!$J$178,'Методика оценки'!$E$178,IF('Методика оценки'!$H$179&lt;=('ИД Свод'!F43/('ИД Свод'!F38*0.165+'ИД Свод'!F40*0.11+'ИД Свод'!F42*0.0825))&lt;='Методика оценки'!$J$179,'Методика оценки'!$E$179,IF(('ИД Свод'!F43/('ИД Свод'!F38*0.165+'ИД Свод'!F40*0.11+'ИД Свод'!F42*0.0825))&gt;='Методика оценки'!$H$180,'Методика оценки'!$E$180,'Методика оценки'!$E$179))))*$D$36)</f>
        <v>8</v>
      </c>
      <c r="H36" s="180">
        <f>IF(('ИД Свод'!G38 +'ИД Свод'!G40+'ИД Свод'!G42)=0,0,(IF(('ИД Свод'!G43/('ИД Свод'!G38*0.165+'ИД Свод'!G40*0.11+'ИД Свод'!G42*0.0825))&lt;='Методика оценки'!$J$178,'Методика оценки'!$E$178,IF('Методика оценки'!$H$179&lt;=('ИД Свод'!G43/('ИД Свод'!G38*0.165+'ИД Свод'!G40*0.11+'ИД Свод'!G42*0.0825))&lt;='Методика оценки'!$J$179,'Методика оценки'!$E$179,IF(('ИД Свод'!G43/('ИД Свод'!G38*0.165+'ИД Свод'!G40*0.11+'ИД Свод'!G42*0.0825))&gt;='Методика оценки'!$H$180,'Методика оценки'!$E$180,'Методика оценки'!$E$179))))*$D$36)</f>
        <v>4</v>
      </c>
      <c r="I36" s="180">
        <f>IF(('ИД Свод'!H38 +'ИД Свод'!H40+'ИД Свод'!H42)=0,0,(IF(('ИД Свод'!H43/('ИД Свод'!H38*0.165+'ИД Свод'!H40*0.11+'ИД Свод'!H42*0.0825))&lt;='Методика оценки'!$J$178,'Методика оценки'!$E$178,IF('Методика оценки'!$H$179&lt;=('ИД Свод'!H43/('ИД Свод'!H38*0.165+'ИД Свод'!H40*0.11+'ИД Свод'!H42*0.0825))&lt;='Методика оценки'!$J$179,'Методика оценки'!$E$179,IF(('ИД Свод'!H43/('ИД Свод'!H38*0.165+'ИД Свод'!H40*0.11+'ИД Свод'!H42*0.0825))&gt;='Методика оценки'!$H$180,'Методика оценки'!$E$180,'Методика оценки'!$E$179))))*$D$36)</f>
        <v>8</v>
      </c>
      <c r="J36" s="180">
        <f>IF(('ИД Свод'!I38 +'ИД Свод'!I40+'ИД Свод'!I42)=0,0,(IF(('ИД Свод'!I43/('ИД Свод'!I38*0.165+'ИД Свод'!I40*0.11+'ИД Свод'!I42*0.0825))&lt;='Методика оценки'!$J$178,'Методика оценки'!$E$178,IF('Методика оценки'!$H$179&lt;=('ИД Свод'!I43/('ИД Свод'!I38*0.165+'ИД Свод'!I40*0.11+'ИД Свод'!I42*0.0825))&lt;='Методика оценки'!$J$179,'Методика оценки'!$E$179,IF(('ИД Свод'!I43/('ИД Свод'!I38*0.165+'ИД Свод'!I40*0.11+'ИД Свод'!I42*0.0825))&gt;='Методика оценки'!$H$180,'Методика оценки'!$E$180,'Методика оценки'!$E$179))))*$D$36)</f>
        <v>4</v>
      </c>
      <c r="K36" s="180">
        <f>IF(('ИД Свод'!J38 +'ИД Свод'!J40+'ИД Свод'!J42)=0,0,(IF(('ИД Свод'!J43/('ИД Свод'!J38*0.165+'ИД Свод'!J40*0.11+'ИД Свод'!J42*0.0825))&lt;='Методика оценки'!$J$178,'Методика оценки'!$E$178,IF('Методика оценки'!$H$179&lt;=('ИД Свод'!J43/('ИД Свод'!J38*0.165+'ИД Свод'!J40*0.11+'ИД Свод'!J42*0.0825))&lt;='Методика оценки'!$J$179,'Методика оценки'!$E$179,IF(('ИД Свод'!J43/('ИД Свод'!J38*0.165+'ИД Свод'!J40*0.11+'ИД Свод'!J42*0.0825))&gt;='Методика оценки'!$H$180,'Методика оценки'!$E$180,'Методика оценки'!$E$179))))*$D$36)</f>
        <v>8</v>
      </c>
      <c r="L36" s="180">
        <f>IF(('ИД Свод'!K38 +'ИД Свод'!K40+'ИД Свод'!K42)=0,0,(IF(('ИД Свод'!K43/('ИД Свод'!K38*0.165+'ИД Свод'!K40*0.11+'ИД Свод'!K42*0.0825))&lt;='Методика оценки'!$J$178,'Методика оценки'!$E$178,IF('Методика оценки'!$H$179&lt;=('ИД Свод'!K43/('ИД Свод'!K38*0.165+'ИД Свод'!K40*0.11+'ИД Свод'!K42*0.0825))&lt;='Методика оценки'!$J$179,'Методика оценки'!$E$179,IF(('ИД Свод'!K43/('ИД Свод'!K38*0.165+'ИД Свод'!K40*0.11+'ИД Свод'!K42*0.0825))&gt;='Методика оценки'!$H$180,'Методика оценки'!$E$180,'Методика оценки'!$E$179))))*$D$36)</f>
        <v>0</v>
      </c>
    </row>
    <row r="37" spans="1:12" hidden="1" outlineLevel="1">
      <c r="A37" s="65"/>
      <c r="B37" s="86" t="str">
        <f>'Методика оценки'!A196</f>
        <v>К3.12.</v>
      </c>
      <c r="C37" s="86" t="str">
        <f>'Методика оценки'!C196</f>
        <v>Обеспеченность ДОО педагогами-психологами</v>
      </c>
      <c r="D37" s="123">
        <f>'Методика оценки'!D196</f>
        <v>0.06</v>
      </c>
      <c r="E37" s="180">
        <f>IF(('ИД Свод'!D38 +'ИД Свод'!D40+'ИД Свод'!D42)=0,0,(IF(('ИД Свод'!D47/('ИД Свод'!D38*0.0083+'ИД Свод'!D40*0.11+'ИД Свод'!D42*0.0042))&lt;='Методика оценки'!$J$197,'Методика оценки'!$E$197,IF('Методика оценки'!$H$198&lt;=('ИД Свод'!D47/('ИД Свод'!D38*0.0083+'ИД Свод'!D40*0.11+'ИД Свод'!D42*0.0042))&lt;='Методика оценки'!$J$198,'Методика оценки'!$E$198,IF(('ИД Свод'!D47/('ИД Свод'!D38*0.0083+'ИД Свод'!D40*0.11+'ИД Свод'!D42*0.0042))&gt;='Методика оценки'!$H$199,'Методика оценки'!$E$199,'Методика оценки'!$E$198))))*$D$37)</f>
        <v>6</v>
      </c>
      <c r="F37" s="180">
        <f>IF(('ИД Свод'!E38 +'ИД Свод'!E40+'ИД Свод'!E42)=0,0,(IF(('ИД Свод'!E47/('ИД Свод'!E38*0.0083+'ИД Свод'!E40*0.11+'ИД Свод'!E42*0.0042))&lt;='Методика оценки'!$J$197,'Методика оценки'!$E$197,IF('Методика оценки'!$H$198&lt;=('ИД Свод'!E47/('ИД Свод'!E38*0.0083+'ИД Свод'!E40*0.11+'ИД Свод'!E42*0.0042))&lt;='Методика оценки'!$J$198,'Методика оценки'!$E$198,IF(('ИД Свод'!E47/('ИД Свод'!E38*0.0083+'ИД Свод'!E40*0.11+'ИД Свод'!E42*0.0042))&gt;='Методика оценки'!$H$199,'Методика оценки'!$E$199,'Методика оценки'!$E$198))))*$D$37)</f>
        <v>6</v>
      </c>
      <c r="G37" s="180">
        <f>IF(('ИД Свод'!F38 +'ИД Свод'!F40+'ИД Свод'!F42)=0,0,(IF(('ИД Свод'!F47/('ИД Свод'!F38*0.0083+'ИД Свод'!F40*0.11+'ИД Свод'!F42*0.0042))&lt;='Методика оценки'!$J$197,'Методика оценки'!$E$197,IF('Методика оценки'!$H$198&lt;=('ИД Свод'!F47/('ИД Свод'!F38*0.0083+'ИД Свод'!F40*0.11+'ИД Свод'!F42*0.0042))&lt;='Методика оценки'!$J$198,'Методика оценки'!$E$198,IF(('ИД Свод'!F47/('ИД Свод'!F38*0.0083+'ИД Свод'!F40*0.11+'ИД Свод'!F42*0.0042))&gt;='Методика оценки'!$H$199,'Методика оценки'!$E$199,'Методика оценки'!$E$198))))*$D$37)</f>
        <v>6</v>
      </c>
      <c r="H37" s="180">
        <f>IF(('ИД Свод'!G38 +'ИД Свод'!G40+'ИД Свод'!G42)=0,0,(IF(('ИД Свод'!G47/('ИД Свод'!G38*0.0083+'ИД Свод'!G40*0.11+'ИД Свод'!G42*0.0042))&lt;='Методика оценки'!$J$197,'Методика оценки'!$E$197,IF('Методика оценки'!$H$198&lt;=('ИД Свод'!G47/('ИД Свод'!G38*0.0083+'ИД Свод'!G40*0.11+'ИД Свод'!G42*0.0042))&lt;='Методика оценки'!$J$198,'Методика оценки'!$E$198,IF(('ИД Свод'!G47/('ИД Свод'!G38*0.0083+'ИД Свод'!G40*0.11+'ИД Свод'!G42*0.0042))&gt;='Методика оценки'!$H$199,'Методика оценки'!$E$199,'Методика оценки'!$E$198))))*$D$37)</f>
        <v>3</v>
      </c>
      <c r="I37" s="180">
        <f>IF(('ИД Свод'!H38 +'ИД Свод'!H40+'ИД Свод'!H42)=0,0,(IF(('ИД Свод'!H47/('ИД Свод'!H38*0.0083+'ИД Свод'!H40*0.11+'ИД Свод'!H42*0.0042))&lt;='Методика оценки'!$J$197,'Методика оценки'!$E$197,IF('Методика оценки'!$H$198&lt;=('ИД Свод'!H47/('ИД Свод'!H38*0.0083+'ИД Свод'!H40*0.11+'ИД Свод'!H42*0.0042))&lt;='Методика оценки'!$J$198,'Методика оценки'!$E$198,IF(('ИД Свод'!H47/('ИД Свод'!H38*0.0083+'ИД Свод'!H40*0.11+'ИД Свод'!H42*0.0042))&gt;='Методика оценки'!$H$199,'Методика оценки'!$E$199,'Методика оценки'!$E$198))))*$D$37)</f>
        <v>0</v>
      </c>
      <c r="J37" s="180">
        <f>IF(('ИД Свод'!I38 +'ИД Свод'!I40+'ИД Свод'!I42)=0,0,(IF(('ИД Свод'!I47/('ИД Свод'!I38*0.0083+'ИД Свод'!I40*0.11+'ИД Свод'!I42*0.0042))&lt;='Методика оценки'!$J$197,'Методика оценки'!$E$197,IF('Методика оценки'!$H$198&lt;=('ИД Свод'!I47/('ИД Свод'!I38*0.0083+'ИД Свод'!I40*0.11+'ИД Свод'!I42*0.0042))&lt;='Методика оценки'!$J$198,'Методика оценки'!$E$198,IF(('ИД Свод'!I47/('ИД Свод'!I38*0.0083+'ИД Свод'!I40*0.11+'ИД Свод'!I42*0.0042))&gt;='Методика оценки'!$H$199,'Методика оценки'!$E$199,'Методика оценки'!$E$198))))*$D$37)</f>
        <v>3</v>
      </c>
      <c r="K37" s="180">
        <f>IF(('ИД Свод'!J38 +'ИД Свод'!J40+'ИД Свод'!J42)=0,0,(IF(('ИД Свод'!J47/('ИД Свод'!J38*0.0083+'ИД Свод'!J40*0.11+'ИД Свод'!J42*0.0042))&lt;='Методика оценки'!$J$197,'Методика оценки'!$E$197,IF('Методика оценки'!$H$198&lt;=('ИД Свод'!J47/('ИД Свод'!J38*0.0083+'ИД Свод'!J40*0.11+'ИД Свод'!J42*0.0042))&lt;='Методика оценки'!$J$198,'Методика оценки'!$E$198,IF(('ИД Свод'!J47/('ИД Свод'!J38*0.0083+'ИД Свод'!J40*0.11+'ИД Свод'!J42*0.0042))&gt;='Методика оценки'!$H$199,'Методика оценки'!$E$199,'Методика оценки'!$E$198))))*$D$37)</f>
        <v>6</v>
      </c>
      <c r="L37" s="180">
        <f>IF(('ИД Свод'!K38 +'ИД Свод'!K40+'ИД Свод'!K42)=0,0,(IF(('ИД Свод'!K47/('ИД Свод'!K38*0.0083+'ИД Свод'!K40*0.11+'ИД Свод'!K42*0.0042))&lt;='Методика оценки'!$J$197,'Методика оценки'!$E$197,IF('Методика оценки'!$H$198&lt;=('ИД Свод'!K47/('ИД Свод'!K38*0.0083+'ИД Свод'!K40*0.11+'ИД Свод'!K42*0.0042))&lt;='Методика оценки'!$J$198,'Методика оценки'!$E$198,IF(('ИД Свод'!K47/('ИД Свод'!K38*0.0083+'ИД Свод'!K40*0.11+'ИД Свод'!K42*0.0042))&gt;='Методика оценки'!$H$199,'Методика оценки'!$E$199,'Методика оценки'!$E$198))))*$D$37)</f>
        <v>0</v>
      </c>
    </row>
    <row r="38" spans="1:12" hidden="1" outlineLevel="1">
      <c r="A38" s="65"/>
      <c r="B38" s="86" t="str">
        <f>'Методика оценки'!A206</f>
        <v>К3.13.</v>
      </c>
      <c r="C38" s="86" t="str">
        <f>'Методика оценки'!C206</f>
        <v>Обеспеченность ДОО учителями-логопедами</v>
      </c>
      <c r="D38" s="123">
        <f>'Методика оценки'!D206</f>
        <v>0.06</v>
      </c>
      <c r="E38" s="179">
        <f>(IF('ИД Свод'!D48='Методика оценки'!$H$207,'Методика оценки'!$E$207,IF('ИД Свод'!D48='Методика оценки'!$H$208,'Методика оценки'!$E$208,'Методика оценки'!$E$207)))*$D$38</f>
        <v>6</v>
      </c>
      <c r="F38" s="179">
        <f>(IF('ИД Свод'!E48='Методика оценки'!$H$207,'Методика оценки'!$E$207,IF('ИД Свод'!E48='Методика оценки'!$H$208,'Методика оценки'!$E$208,'Методика оценки'!$E$207)))*$D$38</f>
        <v>0</v>
      </c>
      <c r="G38" s="179">
        <f>(IF('ИД Свод'!F48='Методика оценки'!$H$207,'Методика оценки'!$E$207,IF('ИД Свод'!F48='Методика оценки'!$H$208,'Методика оценки'!$E$208,'Методика оценки'!$E$207)))*$D$38</f>
        <v>0</v>
      </c>
      <c r="H38" s="179">
        <f>(IF('ИД Свод'!G48='Методика оценки'!$H$207,'Методика оценки'!$E$207,IF('ИД Свод'!G48='Методика оценки'!$H$208,'Методика оценки'!$E$208,'Методика оценки'!$E$207)))*$D$38</f>
        <v>6</v>
      </c>
      <c r="I38" s="179">
        <f>(IF('ИД Свод'!H48='Методика оценки'!$H$207,'Методика оценки'!$E$207,IF('ИД Свод'!H48='Методика оценки'!$H$208,'Методика оценки'!$E$208,'Методика оценки'!$E$207)))*$D$38</f>
        <v>6</v>
      </c>
      <c r="J38" s="179">
        <f>(IF('ИД Свод'!I48='Методика оценки'!$H$207,'Методика оценки'!$E$207,IF('ИД Свод'!I48='Методика оценки'!$H$208,'Методика оценки'!$E$208,'Методика оценки'!$E$207)))*$D$38</f>
        <v>0</v>
      </c>
      <c r="K38" s="179">
        <f>(IF('ИД Свод'!J48='Методика оценки'!$H$207,'Методика оценки'!$E$207,IF('ИД Свод'!J48='Методика оценки'!$H$208,'Методика оценки'!$E$208,'Методика оценки'!$E$207)))*$D$38</f>
        <v>0</v>
      </c>
      <c r="L38" s="179">
        <f>(IF('ИД Свод'!K48='Методика оценки'!$H$207,'Методика оценки'!$E$207,IF('ИД Свод'!K48='Методика оценки'!$H$208,'Методика оценки'!$E$208,'Методика оценки'!$E$207)))*$D$38</f>
        <v>0</v>
      </c>
    </row>
    <row r="39" spans="1:12" hidden="1" outlineLevel="1">
      <c r="A39" s="65"/>
      <c r="B39" s="86" t="str">
        <f>'Методика оценки'!A209</f>
        <v>К3.14.</v>
      </c>
      <c r="C39" s="86" t="str">
        <f>'Методика оценки'!C209</f>
        <v>Обеспеченность ДОО музыкальными руководителями</v>
      </c>
      <c r="D39" s="123">
        <f>'Методика оценки'!D209</f>
        <v>0.06</v>
      </c>
      <c r="E39" s="180">
        <f>IF(('ИД Свод'!D40+'ИД Свод'!D42)=0,0,(IF(('ИД Свод'!D49/('ИД Свод'!D40*0.017+'ИД Свод'!D42*0.0125))&lt;='Методика оценки'!$J$210,'Методика оценки'!$E$210,IF('Методика оценки'!$H$211&lt;=('ИД Свод'!D49/('ИД Свод'!D40*0.017+'ИД Свод'!D42*0.0125))&lt;='Методика оценки'!$J$211,'Методика оценки'!$E$211,IF(('ИД Свод'!D49/('ИД Свод'!D40*0.017+'ИД Свод'!D42*0.0125))&gt;='Методика оценки'!$H$212,'Методика оценки'!$E$212,'Методика оценки'!$E$211))))*$D$39)</f>
        <v>3</v>
      </c>
      <c r="F39" s="180">
        <f>IF(('ИД Свод'!E40+'ИД Свод'!E42)=0,0,(IF(('ИД Свод'!E49/('ИД Свод'!E40*0.017+'ИД Свод'!E42*0.0125))&lt;='Методика оценки'!$J$210,'Методика оценки'!$E$210,IF('Методика оценки'!$H$211&lt;=('ИД Свод'!E49/('ИД Свод'!E40*0.017+'ИД Свод'!E42*0.0125))&lt;='Методика оценки'!$J$211,'Методика оценки'!$E$211,IF(('ИД Свод'!E49/('ИД Свод'!E40*0.017+'ИД Свод'!E42*0.0125))&gt;='Методика оценки'!$H$212,'Методика оценки'!$E$212,'Методика оценки'!$E$211))))*$D$39)</f>
        <v>3</v>
      </c>
      <c r="G39" s="180">
        <f>IF(('ИД Свод'!F40+'ИД Свод'!F42)=0,0,(IF(('ИД Свод'!F49/('ИД Свод'!F40*0.017+'ИД Свод'!F42*0.0125))&lt;='Методика оценки'!$J$210,'Методика оценки'!$E$210,IF('Методика оценки'!$H$211&lt;=('ИД Свод'!F49/('ИД Свод'!F40*0.017+'ИД Свод'!F42*0.0125))&lt;='Методика оценки'!$J$211,'Методика оценки'!$E$211,IF(('ИД Свод'!F49/('ИД Свод'!F40*0.017+'ИД Свод'!F42*0.0125))&gt;='Методика оценки'!$H$212,'Методика оценки'!$E$212,'Методика оценки'!$E$211))))*$D$39)</f>
        <v>6</v>
      </c>
      <c r="H39" s="180">
        <f>IF(('ИД Свод'!G40+'ИД Свод'!G42)=0,0,(IF(('ИД Свод'!G49/('ИД Свод'!G40*0.017+'ИД Свод'!G42*0.0125))&lt;='Методика оценки'!$J$210,'Методика оценки'!$E$210,IF('Методика оценки'!$H$211&lt;=('ИД Свод'!G49/('ИД Свод'!G40*0.017+'ИД Свод'!G42*0.0125))&lt;='Методика оценки'!$J$211,'Методика оценки'!$E$211,IF(('ИД Свод'!G49/('ИД Свод'!G40*0.017+'ИД Свод'!G42*0.0125))&gt;='Методика оценки'!$H$212,'Методика оценки'!$E$212,'Методика оценки'!$E$211))))*$D$39)</f>
        <v>6</v>
      </c>
      <c r="I39" s="180">
        <f>IF(('ИД Свод'!H40+'ИД Свод'!H42)=0,0,(IF(('ИД Свод'!H49/('ИД Свод'!H40*0.017+'ИД Свод'!H42*0.0125))&lt;='Методика оценки'!$J$210,'Методика оценки'!$E$210,IF('Методика оценки'!$H$211&lt;=('ИД Свод'!H49/('ИД Свод'!H40*0.017+'ИД Свод'!H42*0.0125))&lt;='Методика оценки'!$J$211,'Методика оценки'!$E$211,IF(('ИД Свод'!H49/('ИД Свод'!H40*0.017+'ИД Свод'!H42*0.0125))&gt;='Методика оценки'!$H$212,'Методика оценки'!$E$212,'Методика оценки'!$E$211))))*$D$39)</f>
        <v>3</v>
      </c>
      <c r="J39" s="180">
        <f>IF(('ИД Свод'!I40+'ИД Свод'!I42)=0,0,(IF(('ИД Свод'!I49/('ИД Свод'!I40*0.017+'ИД Свод'!I42*0.0125))&lt;='Методика оценки'!$J$210,'Методика оценки'!$E$210,IF('Методика оценки'!$H$211&lt;=('ИД Свод'!I49/('ИД Свод'!I40*0.017+'ИД Свод'!I42*0.0125))&lt;='Методика оценки'!$J$211,'Методика оценки'!$E$211,IF(('ИД Свод'!I49/('ИД Свод'!I40*0.017+'ИД Свод'!I42*0.0125))&gt;='Методика оценки'!$H$212,'Методика оценки'!$E$212,'Методика оценки'!$E$211))))*$D$39)</f>
        <v>3</v>
      </c>
      <c r="K39" s="180">
        <f>IF(('ИД Свод'!J40+'ИД Свод'!J42)=0,0,(IF(('ИД Свод'!J49/('ИД Свод'!J40*0.017+'ИД Свод'!J42*0.0125))&lt;='Методика оценки'!$J$210,'Методика оценки'!$E$210,IF('Методика оценки'!$H$211&lt;=('ИД Свод'!J49/('ИД Свод'!J40*0.017+'ИД Свод'!J42*0.0125))&lt;='Методика оценки'!$J$211,'Методика оценки'!$E$211,IF(('ИД Свод'!J49/('ИД Свод'!J40*0.017+'ИД Свод'!J42*0.0125))&gt;='Методика оценки'!$H$212,'Методика оценки'!$E$212,'Методика оценки'!$E$211))))*$D$39)</f>
        <v>6</v>
      </c>
      <c r="L39" s="180">
        <f>IF(('ИД Свод'!K40+'ИД Свод'!K42)=0,0,(IF(('ИД Свод'!K49/('ИД Свод'!K40*0.017+'ИД Свод'!K42*0.0125))&lt;='Методика оценки'!$J$210,'Методика оценки'!$E$210,IF('Методика оценки'!$H$211&lt;=('ИД Свод'!K49/('ИД Свод'!K40*0.017+'ИД Свод'!K42*0.0125))&lt;='Методика оценки'!$J$211,'Методика оценки'!$E$211,IF(('ИД Свод'!K49/('ИД Свод'!K40*0.017+'ИД Свод'!K42*0.0125))&gt;='Методика оценки'!$H$212,'Методика оценки'!$E$212,'Методика оценки'!$E$211))))*$D$39)</f>
        <v>0</v>
      </c>
    </row>
    <row r="40" spans="1:12" hidden="1" outlineLevel="1">
      <c r="A40" s="65"/>
      <c r="B40" s="86" t="str">
        <f>'Методика оценки'!A213</f>
        <v>К3.15.</v>
      </c>
      <c r="C40" s="86" t="str">
        <f>'Методика оценки'!C213</f>
        <v>Обеспеченность ДОО инструкторами по физкультуре</v>
      </c>
      <c r="D40" s="123">
        <f>'Методика оценки'!D213</f>
        <v>0.06</v>
      </c>
      <c r="E40" s="180">
        <f>IF('ИД Свод'!D42=0,0,(IF('ИД Свод'!D50/('ИД Свод'!D42*0.00625)&lt;='Методика оценки'!$J$214,'Методика оценки'!$E$214,IF('Методика оценки'!$H$215&lt;='ИД Свод'!D50/('ИД Свод'!D42*0.00625)&lt;='Методика оценки'!$J$215,'Методика оценки'!$E$215,IF('ИД Свод'!D50/('ИД Свод'!D42*0.00625)&gt;='Методика оценки'!$H$216,'Методика оценки'!$E$216,'Методика оценки'!$E$215))))*$D$40)</f>
        <v>0</v>
      </c>
      <c r="F40" s="180">
        <f>IF('ИД Свод'!E42=0,0,(IF('ИД Свод'!E50/('ИД Свод'!E42*0.00625)&lt;='Методика оценки'!$J$214,'Методика оценки'!$E$214,IF('Методика оценки'!$H$215&lt;='ИД Свод'!E50/('ИД Свод'!E42*0.00625)&lt;='Методика оценки'!$J$215,'Методика оценки'!$E$215,IF('ИД Свод'!E50/('ИД Свод'!E42*0.00625)&gt;='Методика оценки'!$H$216,'Методика оценки'!$E$216,'Методика оценки'!$E$215))))*$D$40)</f>
        <v>0</v>
      </c>
      <c r="G40" s="180">
        <f>IF('ИД Свод'!F42=0,0,(IF('ИД Свод'!F50/('ИД Свод'!F42*0.00625)&lt;='Методика оценки'!$J$214,'Методика оценки'!$E$214,IF('Методика оценки'!$H$215&lt;='ИД Свод'!F50/('ИД Свод'!F42*0.00625)&lt;='Методика оценки'!$J$215,'Методика оценки'!$E$215,IF('ИД Свод'!F50/('ИД Свод'!F42*0.00625)&gt;='Методика оценки'!$H$216,'Методика оценки'!$E$216,'Методика оценки'!$E$215))))*$D$40)</f>
        <v>0</v>
      </c>
      <c r="H40" s="180">
        <f>IF('ИД Свод'!G42=0,0,(IF('ИД Свод'!G50/('ИД Свод'!G42*0.00625)&lt;='Методика оценки'!$J$214,'Методика оценки'!$E$214,IF('Методика оценки'!$H$215&lt;='ИД Свод'!G50/('ИД Свод'!G42*0.00625)&lt;='Методика оценки'!$J$215,'Методика оценки'!$E$215,IF('ИД Свод'!G50/('ИД Свод'!G42*0.00625)&gt;='Методика оценки'!$H$216,'Методика оценки'!$E$216,'Методика оценки'!$E$215))))*$D$40)</f>
        <v>0</v>
      </c>
      <c r="I40" s="180">
        <f>IF('ИД Свод'!H42=0,0,(IF('ИД Свод'!H50/('ИД Свод'!H42*0.00625)&lt;='Методика оценки'!$J$214,'Методика оценки'!$E$214,IF('Методика оценки'!$H$215&lt;='ИД Свод'!H50/('ИД Свод'!H42*0.00625)&lt;='Методика оценки'!$J$215,'Методика оценки'!$E$215,IF('ИД Свод'!H50/('ИД Свод'!H42*0.00625)&gt;='Методика оценки'!$H$216,'Методика оценки'!$E$216,'Методика оценки'!$E$215))))*$D$40)</f>
        <v>0</v>
      </c>
      <c r="J40" s="180">
        <f>IF('ИД Свод'!I42=0,0,(IF('ИД Свод'!I50/('ИД Свод'!I42*0.00625)&lt;='Методика оценки'!$J$214,'Методика оценки'!$E$214,IF('Методика оценки'!$H$215&lt;='ИД Свод'!I50/('ИД Свод'!I42*0.00625)&lt;='Методика оценки'!$J$215,'Методика оценки'!$E$215,IF('ИД Свод'!I50/('ИД Свод'!I42*0.00625)&gt;='Методика оценки'!$H$216,'Методика оценки'!$E$216,'Методика оценки'!$E$215))))*$D$40)</f>
        <v>0</v>
      </c>
      <c r="K40" s="180">
        <f>IF('ИД Свод'!J42=0,0,(IF('ИД Свод'!J50/('ИД Свод'!J42*0.00625)&lt;='Методика оценки'!$J$214,'Методика оценки'!$E$214,IF('Методика оценки'!$H$215&lt;='ИД Свод'!J50/('ИД Свод'!J42*0.00625)&lt;='Методика оценки'!$J$215,'Методика оценки'!$E$215,IF('ИД Свод'!J50/('ИД Свод'!J42*0.00625)&gt;='Методика оценки'!$H$216,'Методика оценки'!$E$216,'Методика оценки'!$E$215))))*$D$40)</f>
        <v>0</v>
      </c>
      <c r="L40" s="180">
        <f>IF('ИД Свод'!K42=0,0,(IF('ИД Свод'!K50/('ИД Свод'!K42*0.00625)&lt;='Методика оценки'!$J$214,'Методика оценки'!$E$214,IF('Методика оценки'!$H$215&lt;='ИД Свод'!K50/('ИД Свод'!K42*0.00625)&lt;='Методика оценки'!$J$215,'Методика оценки'!$E$215,IF('ИД Свод'!K50/('ИД Свод'!K42*0.00625)&gt;='Методика оценки'!$H$216,'Методика оценки'!$E$216,'Методика оценки'!$E$215))))*$D$40)</f>
        <v>6</v>
      </c>
    </row>
    <row r="41" spans="1:12" hidden="1" outlineLevel="1">
      <c r="A41" s="65"/>
      <c r="B41" s="86" t="str">
        <f>'Методика оценки'!A217</f>
        <v>К3.16.</v>
      </c>
      <c r="C41" s="86" t="str">
        <f>'Методика оценки'!C217</f>
        <v>Количество воспитанников в расчете на одного медицинского работника</v>
      </c>
      <c r="D41" s="123">
        <f>'Методика оценки'!D217</f>
        <v>0.04</v>
      </c>
      <c r="E41" s="181">
        <f>IF('ИД Свод'!D51=0,0,(IF((('ИД Свод'!D9/'ИД Свод'!D51))&lt;='Методика оценки'!$J$219,'Методика оценки'!$E$219,IF('Методика оценки'!$H$220&lt;=(('ИД Свод'!D9/'ИД Свод'!D51))&lt;='Методика оценки'!$J$220,'Методика оценки'!$E$220,IF((('ИД Свод'!D9/'ИД Свод'!D51))&gt;='Методика оценки'!$H$221,'Методика оценки'!$E$221,'Методика оценки'!$E$220))))*$D$41)</f>
        <v>0</v>
      </c>
      <c r="F41" s="181">
        <f>IF('ИД Свод'!E51=0,0,(IF((('ИД Свод'!E9/'ИД Свод'!E51))&lt;='Методика оценки'!$J$219,'Методика оценки'!$E$219,IF('Методика оценки'!$H$220&lt;=(('ИД Свод'!E9/'ИД Свод'!E51))&lt;='Методика оценки'!$J$220,'Методика оценки'!$E$220,IF((('ИД Свод'!E9/'ИД Свод'!E51))&gt;='Методика оценки'!$H$221,'Методика оценки'!$E$221,'Методика оценки'!$E$220))))*$D$41)</f>
        <v>0</v>
      </c>
      <c r="G41" s="181">
        <f>IF('ИД Свод'!F51=0,0,(IF((('ИД Свод'!F9/'ИД Свод'!F51))&lt;='Методика оценки'!$J$219,'Методика оценки'!$E$219,IF('Методика оценки'!$H$220&lt;=(('ИД Свод'!F9/'ИД Свод'!F51))&lt;='Методика оценки'!$J$220,'Методика оценки'!$E$220,IF((('ИД Свод'!F9/'ИД Свод'!F51))&gt;='Методика оценки'!$H$221,'Методика оценки'!$E$221,'Методика оценки'!$E$220))))*$D$41)</f>
        <v>0</v>
      </c>
      <c r="H41" s="181">
        <f>IF('ИД Свод'!G51=0,0,(IF((('ИД Свод'!G9/'ИД Свод'!G51))&lt;='Методика оценки'!$J$219,'Методика оценки'!$E$219,IF('Методика оценки'!$H$220&lt;=(('ИД Свод'!G9/'ИД Свод'!G51))&lt;='Методика оценки'!$J$220,'Методика оценки'!$E$220,IF((('ИД Свод'!G9/'ИД Свод'!G51))&gt;='Методика оценки'!$H$221,'Методика оценки'!$E$221,'Методика оценки'!$E$220))))*$D$41)</f>
        <v>0</v>
      </c>
      <c r="I41" s="181">
        <f>IF('ИД Свод'!H51=0,0,(IF((('ИД Свод'!H9/'ИД Свод'!H51))&lt;='Методика оценки'!$J$219,'Методика оценки'!$E$219,IF('Методика оценки'!$H$220&lt;=(('ИД Свод'!H9/'ИД Свод'!H51))&lt;='Методика оценки'!$J$220,'Методика оценки'!$E$220,IF((('ИД Свод'!H9/'ИД Свод'!H51))&gt;='Методика оценки'!$H$221,'Методика оценки'!$E$221,'Методика оценки'!$E$220))))*$D$41)</f>
        <v>0</v>
      </c>
      <c r="J41" s="181">
        <f>IF('ИД Свод'!I51=0,0,(IF((('ИД Свод'!I9/'ИД Свод'!I51))&lt;='Методика оценки'!$J$219,'Методика оценки'!$E$219,IF('Методика оценки'!$H$220&lt;=(('ИД Свод'!I9/'ИД Свод'!I51))&lt;='Методика оценки'!$J$220,'Методика оценки'!$E$220,IF((('ИД Свод'!I9/'ИД Свод'!I51))&gt;='Методика оценки'!$H$221,'Методика оценки'!$E$221,'Методика оценки'!$E$220))))*$D$41)</f>
        <v>0</v>
      </c>
      <c r="K41" s="181">
        <f>IF('ИД Свод'!J51=0,0,(IF((('ИД Свод'!J9/'ИД Свод'!J51))&lt;='Методика оценки'!$J$219,'Методика оценки'!$E$219,IF('Методика оценки'!$H$220&lt;=(('ИД Свод'!J9/'ИД Свод'!J51))&lt;='Методика оценки'!$J$220,'Методика оценки'!$E$220,IF((('ИД Свод'!J9/'ИД Свод'!J51))&gt;='Методика оценки'!$H$221,'Методика оценки'!$E$221,'Методика оценки'!$E$220))))*$D$41)</f>
        <v>0</v>
      </c>
      <c r="L41" s="181">
        <f>IF('ИД Свод'!K51=0,0,(IF((('ИД Свод'!K9/'ИД Свод'!K51))&lt;='Методика оценки'!$J$219,'Методика оценки'!$E$219,IF('Методика оценки'!$H$220&lt;=(('ИД Свод'!K9/'ИД Свод'!K51))&lt;='Методика оценки'!$J$220,'Методика оценки'!$E$220,IF((('ИД Свод'!K9/'ИД Свод'!K51))&gt;='Методика оценки'!$H$221,'Методика оценки'!$E$221,'Методика оценки'!$E$220))))*$D$41)</f>
        <v>0</v>
      </c>
    </row>
    <row r="42" spans="1:12" ht="45" collapsed="1">
      <c r="A42" s="64"/>
      <c r="B42" s="106" t="str">
        <f>'Методика оценки'!A222</f>
        <v>К4</v>
      </c>
      <c r="C42" s="106" t="str">
        <f>'Методика оценки'!B222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2" s="122">
        <f>'Методика оценки'!D222</f>
        <v>0.2</v>
      </c>
      <c r="E42" s="178">
        <f t="shared" ref="E42:L42" si="4">SUM(E43:E70)*$D$42</f>
        <v>8.4</v>
      </c>
      <c r="F42" s="178">
        <f t="shared" si="4"/>
        <v>9</v>
      </c>
      <c r="G42" s="178">
        <f t="shared" si="4"/>
        <v>9.2000000000000011</v>
      </c>
      <c r="H42" s="178">
        <f t="shared" si="4"/>
        <v>7.1000000000000005</v>
      </c>
      <c r="I42" s="178">
        <f t="shared" si="4"/>
        <v>8.4</v>
      </c>
      <c r="J42" s="178">
        <f t="shared" si="4"/>
        <v>8.9</v>
      </c>
      <c r="K42" s="178">
        <f t="shared" si="4"/>
        <v>4.4000000000000004</v>
      </c>
      <c r="L42" s="178">
        <f t="shared" si="4"/>
        <v>12.9</v>
      </c>
    </row>
    <row r="43" spans="1:12" ht="30" hidden="1" outlineLevel="1">
      <c r="A43" s="65"/>
      <c r="B43" s="86" t="str">
        <f>'Методика оценки'!A223</f>
        <v>К4.1.</v>
      </c>
      <c r="C43" s="86" t="str">
        <f>'Методика оценки'!C223</f>
        <v>Количество нештатных и аварийных ситуаций техногенного характера, возникших на территории ДОО (пожар, обрушение конструкций и т.п.)</v>
      </c>
      <c r="D43" s="123">
        <f>'Методика оценки'!D223</f>
        <v>0.03</v>
      </c>
      <c r="E43" s="118">
        <f>(IF('ИД Свод'!D52&gt;'Методика оценки'!$H$225,'Методика оценки'!$E$224,'Методика оценки'!$E$225))*$D$43</f>
        <v>3</v>
      </c>
      <c r="F43" s="118">
        <f>(IF('ИД Свод'!E52&gt;'Методика оценки'!$H$225,'Методика оценки'!$E$224,'Методика оценки'!$E$225))*$D$43</f>
        <v>3</v>
      </c>
      <c r="G43" s="118">
        <f>(IF('ИД Свод'!F52&gt;'Методика оценки'!$H$225,'Методика оценки'!$E$224,'Методика оценки'!$E$225))*$D$43</f>
        <v>3</v>
      </c>
      <c r="H43" s="118">
        <f>(IF('ИД Свод'!G52&gt;'Методика оценки'!$H$225,'Методика оценки'!$E$224,'Методика оценки'!$E$225))*$D$43</f>
        <v>3</v>
      </c>
      <c r="I43" s="118">
        <f>(IF('ИД Свод'!H52&gt;'Методика оценки'!$H$225,'Методика оценки'!$E$224,'Методика оценки'!$E$225))*$D$43</f>
        <v>3</v>
      </c>
      <c r="J43" s="118">
        <f>(IF('ИД Свод'!I52&gt;'Методика оценки'!$H$225,'Методика оценки'!$E$224,'Методика оценки'!$E$225))*$D$43</f>
        <v>3</v>
      </c>
      <c r="K43" s="118">
        <f>(IF('ИД Свод'!J52&gt;'Методика оценки'!$H$225,'Методика оценки'!$E$224,'Методика оценки'!$E$225))*$D$43</f>
        <v>3</v>
      </c>
      <c r="L43" s="118">
        <f>(IF('ИД Свод'!K52&gt;'Методика оценки'!$H$225,'Методика оценки'!$E$224,'Методика оценки'!$E$225))*$D$43</f>
        <v>3</v>
      </c>
    </row>
    <row r="44" spans="1:12" hidden="1" outlineLevel="1">
      <c r="A44" s="65"/>
      <c r="B44" s="86" t="str">
        <f>'Методика оценки'!A226</f>
        <v>К4.2.</v>
      </c>
      <c r="C44" s="86" t="str">
        <f>'Методика оценки'!C226</f>
        <v xml:space="preserve">Наличие системы водоснабжения </v>
      </c>
      <c r="D44" s="123">
        <f>'Методика оценки'!D226</f>
        <v>0.03</v>
      </c>
      <c r="E44" s="118">
        <f>(IF('ИД Свод'!D53='Методика оценки'!$H$227,'Методика оценки'!$E$227,IF('ИД Свод'!D53='Методика оценки'!$H$228,'Методика оценки'!$E$228,'Методика оценки'!$E$227)))*$D$44</f>
        <v>0</v>
      </c>
      <c r="F44" s="118">
        <f>(IF('ИД Свод'!E53='Методика оценки'!$H$227,'Методика оценки'!$E$227,IF('ИД Свод'!E53='Методика оценки'!$H$228,'Методика оценки'!$E$228,'Методика оценки'!$E$227)))*$D$44</f>
        <v>3</v>
      </c>
      <c r="G44" s="118">
        <f>(IF('ИД Свод'!F53='Методика оценки'!$H$227,'Методика оценки'!$E$227,IF('ИД Свод'!F53='Методика оценки'!$H$228,'Методика оценки'!$E$228,'Методика оценки'!$E$227)))*$D$44</f>
        <v>3</v>
      </c>
      <c r="H44" s="118">
        <f>(IF('ИД Свод'!G53='Методика оценки'!$H$227,'Методика оценки'!$E$227,IF('ИД Свод'!G53='Методика оценки'!$H$228,'Методика оценки'!$E$228,'Методика оценки'!$E$227)))*$D$44</f>
        <v>0</v>
      </c>
      <c r="I44" s="118">
        <f>(IF('ИД Свод'!H53='Методика оценки'!$H$227,'Методика оценки'!$E$227,IF('ИД Свод'!H53='Методика оценки'!$H$228,'Методика оценки'!$E$228,'Методика оценки'!$E$227)))*$D$44</f>
        <v>3</v>
      </c>
      <c r="J44" s="118">
        <f>(IF('ИД Свод'!I53='Методика оценки'!$H$227,'Методика оценки'!$E$227,IF('ИД Свод'!I53='Методика оценки'!$H$228,'Методика оценки'!$E$228,'Методика оценки'!$E$227)))*$D$44</f>
        <v>3</v>
      </c>
      <c r="K44" s="118">
        <f>(IF('ИД Свод'!J53='Методика оценки'!$H$227,'Методика оценки'!$E$227,IF('ИД Свод'!J53='Методика оценки'!$H$228,'Методика оценки'!$E$228,'Методика оценки'!$E$227)))*$D$44</f>
        <v>0</v>
      </c>
      <c r="L44" s="118">
        <f>(IF('ИД Свод'!K53='Методика оценки'!$H$227,'Методика оценки'!$E$227,IF('ИД Свод'!K53='Методика оценки'!$H$228,'Методика оценки'!$E$228,'Методика оценки'!$E$227)))*$D$44</f>
        <v>3</v>
      </c>
    </row>
    <row r="45" spans="1:12" hidden="1" outlineLevel="1">
      <c r="A45" s="65"/>
      <c r="B45" s="86" t="str">
        <f>'Методика оценки'!A229</f>
        <v>К4.3.</v>
      </c>
      <c r="C45" s="86" t="str">
        <f>'Методика оценки'!C229</f>
        <v>Наличие системы отопления</v>
      </c>
      <c r="D45" s="123">
        <f>'Методика оценки'!D229</f>
        <v>0.03</v>
      </c>
      <c r="E45" s="118">
        <f>(IF('ИД Свод'!D54='Методика оценки'!$H$230,'Методика оценки'!$E$230,IF('ИД Свод'!D54='Методика оценки'!$H$231,'Методика оценки'!$E$231,'Методика оценки'!$E$230)))*$D$45</f>
        <v>0</v>
      </c>
      <c r="F45" s="118">
        <f>(IF('ИД Свод'!E54='Методика оценки'!$H$230,'Методика оценки'!$E$230,IF('ИД Свод'!E54='Методика оценки'!$H$231,'Методика оценки'!$E$231,'Методика оценки'!$E$230)))*$D$45</f>
        <v>0</v>
      </c>
      <c r="G45" s="118">
        <f>(IF('ИД Свод'!F54='Методика оценки'!$H$230,'Методика оценки'!$E$230,IF('ИД Свод'!F54='Методика оценки'!$H$231,'Методика оценки'!$E$231,'Методика оценки'!$E$230)))*$D$45</f>
        <v>0</v>
      </c>
      <c r="H45" s="118">
        <f>(IF('ИД Свод'!G54='Методика оценки'!$H$230,'Методика оценки'!$E$230,IF('ИД Свод'!G54='Методика оценки'!$H$231,'Методика оценки'!$E$231,'Методика оценки'!$E$230)))*$D$45</f>
        <v>0</v>
      </c>
      <c r="I45" s="118">
        <f>(IF('ИД Свод'!H54='Методика оценки'!$H$230,'Методика оценки'!$E$230,IF('ИД Свод'!H54='Методика оценки'!$H$231,'Методика оценки'!$E$231,'Методика оценки'!$E$230)))*$D$45</f>
        <v>3</v>
      </c>
      <c r="J45" s="118">
        <f>(IF('ИД Свод'!I54='Методика оценки'!$H$230,'Методика оценки'!$E$230,IF('ИД Свод'!I54='Методика оценки'!$H$231,'Методика оценки'!$E$231,'Методика оценки'!$E$230)))*$D$45</f>
        <v>0</v>
      </c>
      <c r="K45" s="118">
        <f>(IF('ИД Свод'!J54='Методика оценки'!$H$230,'Методика оценки'!$E$230,IF('ИД Свод'!J54='Методика оценки'!$H$231,'Методика оценки'!$E$231,'Методика оценки'!$E$230)))*$D$45</f>
        <v>0</v>
      </c>
      <c r="L45" s="118">
        <f>(IF('ИД Свод'!K54='Методика оценки'!$H$230,'Методика оценки'!$E$230,IF('ИД Свод'!K54='Методика оценки'!$H$231,'Методика оценки'!$E$231,'Методика оценки'!$E$230)))*$D$45</f>
        <v>3</v>
      </c>
    </row>
    <row r="46" spans="1:12" hidden="1" outlineLevel="1">
      <c r="A46" s="65"/>
      <c r="B46" s="86" t="str">
        <f>'Методика оценки'!A232</f>
        <v>К4.4.</v>
      </c>
      <c r="C46" s="86" t="str">
        <f>'Методика оценки'!C232</f>
        <v>Наличие канализации</v>
      </c>
      <c r="D46" s="123">
        <f>'Методика оценки'!D232</f>
        <v>0.03</v>
      </c>
      <c r="E46" s="118">
        <f>(IF('ИД Свод'!D55='Методика оценки'!$H$233,'Методика оценки'!$E$233,IF('ИД Свод'!D55='Методика оценки'!$H$234,'Методика оценки'!$E$234,'Методика оценки'!$E$233)))*$D$46</f>
        <v>0</v>
      </c>
      <c r="F46" s="118">
        <f>(IF('ИД Свод'!E55='Методика оценки'!$H$233,'Методика оценки'!$E$233,IF('ИД Свод'!E55='Методика оценки'!$H$234,'Методика оценки'!$E$234,'Методика оценки'!$E$233)))*$D$46</f>
        <v>0</v>
      </c>
      <c r="G46" s="118">
        <f>(IF('ИД Свод'!F55='Методика оценки'!$H$233,'Методика оценки'!$E$233,IF('ИД Свод'!F55='Методика оценки'!$H$234,'Методика оценки'!$E$234,'Методика оценки'!$E$233)))*$D$46</f>
        <v>0</v>
      </c>
      <c r="H46" s="118">
        <f>(IF('ИД Свод'!G55='Методика оценки'!$H$233,'Методика оценки'!$E$233,IF('ИД Свод'!G55='Методика оценки'!$H$234,'Методика оценки'!$E$234,'Методика оценки'!$E$233)))*$D$46</f>
        <v>0</v>
      </c>
      <c r="I46" s="118">
        <f>(IF('ИД Свод'!H55='Методика оценки'!$H$233,'Методика оценки'!$E$233,IF('ИД Свод'!H55='Методика оценки'!$H$234,'Методика оценки'!$E$234,'Методика оценки'!$E$233)))*$D$46</f>
        <v>0</v>
      </c>
      <c r="J46" s="118">
        <f>(IF('ИД Свод'!I55='Методика оценки'!$H$233,'Методика оценки'!$E$233,IF('ИД Свод'!I55='Методика оценки'!$H$234,'Методика оценки'!$E$234,'Методика оценки'!$E$233)))*$D$46</f>
        <v>0</v>
      </c>
      <c r="K46" s="118">
        <f>(IF('ИД Свод'!J55='Методика оценки'!$H$233,'Методика оценки'!$E$233,IF('ИД Свод'!J55='Методика оценки'!$H$234,'Методика оценки'!$E$234,'Методика оценки'!$E$233)))*$D$46</f>
        <v>0</v>
      </c>
      <c r="L46" s="118">
        <f>(IF('ИД Свод'!K55='Методика оценки'!$H$233,'Методика оценки'!$E$233,IF('ИД Свод'!K55='Методика оценки'!$H$234,'Методика оценки'!$E$234,'Методика оценки'!$E$233)))*$D$46</f>
        <v>3</v>
      </c>
    </row>
    <row r="47" spans="1:12" hidden="1" outlineLevel="1">
      <c r="A47" s="65"/>
      <c r="B47" s="86" t="str">
        <f>'Методика оценки'!A235</f>
        <v>К4.5.</v>
      </c>
      <c r="C47" s="86" t="str">
        <f>'Методика оценки'!C235</f>
        <v>Тип здания, в котором располагается ДОО</v>
      </c>
      <c r="D47" s="123">
        <f>'Методика оценки'!D235</f>
        <v>0.06</v>
      </c>
      <c r="E47" s="118">
        <f>(IF('ИД Свод'!D56='Методика оценки'!$H$238,'Методика оценки'!$E$238,'Методика оценки'!$E$237))*$D$47</f>
        <v>0</v>
      </c>
      <c r="F47" s="118">
        <f>(IF('ИД Свод'!E56='Методика оценки'!$H$238,'Методика оценки'!$E$238,'Методика оценки'!$E$237))*$D$47</f>
        <v>0</v>
      </c>
      <c r="G47" s="118">
        <f>(IF('ИД Свод'!F56='Методика оценки'!$H$238,'Методика оценки'!$E$238,'Методика оценки'!$E$237))*$D$47</f>
        <v>0</v>
      </c>
      <c r="H47" s="118">
        <f>(IF('ИД Свод'!G56='Методика оценки'!$H$238,'Методика оценки'!$E$238,'Методика оценки'!$E$237))*$D$47</f>
        <v>0</v>
      </c>
      <c r="I47" s="118">
        <f>(IF('ИД Свод'!H56='Методика оценки'!$H$238,'Методика оценки'!$E$238,'Методика оценки'!$E$237))*$D$47</f>
        <v>0</v>
      </c>
      <c r="J47" s="118">
        <f>(IF('ИД Свод'!I56='Методика оценки'!$H$238,'Методика оценки'!$E$238,'Методика оценки'!$E$237))*$D$47</f>
        <v>0</v>
      </c>
      <c r="K47" s="118">
        <f>(IF('ИД Свод'!J56='Методика оценки'!$H$238,'Методика оценки'!$E$238,'Методика оценки'!$E$237))*$D$47</f>
        <v>0</v>
      </c>
      <c r="L47" s="118">
        <f>(IF('ИД Свод'!K56='Методика оценки'!$H$238,'Методика оценки'!$E$238,'Методика оценки'!$E$237))*$D$47</f>
        <v>6</v>
      </c>
    </row>
    <row r="48" spans="1:12" hidden="1" outlineLevel="1">
      <c r="A48" s="65"/>
      <c r="B48" s="86" t="str">
        <f>'Методика оценки'!A239</f>
        <v>К4.6.</v>
      </c>
      <c r="C48" s="86" t="str">
        <f>'Методика оценки'!C239</f>
        <v>Является ли здание ДОО аварийным</v>
      </c>
      <c r="D48" s="123">
        <f>'Методика оценки'!D239</f>
        <v>0.03</v>
      </c>
      <c r="E48" s="118">
        <f>(IF('ИД Свод'!D57='Методика оценки'!$H$240,'Методика оценки'!$E$240,IF('ИД Свод'!D57='Методика оценки'!$H$241,'Методика оценки'!$E$241,'Методика оценки'!$E$240)))*$D$48</f>
        <v>3</v>
      </c>
      <c r="F48" s="118">
        <f>(IF('ИД Свод'!E57='Методика оценки'!$H$240,'Методика оценки'!$E$240,IF('ИД Свод'!E57='Методика оценки'!$H$241,'Методика оценки'!$E$241,'Методика оценки'!$E$240)))*$D$48</f>
        <v>3</v>
      </c>
      <c r="G48" s="118">
        <f>(IF('ИД Свод'!F57='Методика оценки'!$H$240,'Методика оценки'!$E$240,IF('ИД Свод'!F57='Методика оценки'!$H$241,'Методика оценки'!$E$241,'Методика оценки'!$E$240)))*$D$48</f>
        <v>3</v>
      </c>
      <c r="H48" s="118">
        <f>(IF('ИД Свод'!G57='Методика оценки'!$H$240,'Методика оценки'!$E$240,IF('ИД Свод'!G57='Методика оценки'!$H$241,'Методика оценки'!$E$241,'Методика оценки'!$E$240)))*$D$48</f>
        <v>3</v>
      </c>
      <c r="I48" s="118">
        <f>(IF('ИД Свод'!H57='Методика оценки'!$H$240,'Методика оценки'!$E$240,IF('ИД Свод'!H57='Методика оценки'!$H$241,'Методика оценки'!$E$241,'Методика оценки'!$E$240)))*$D$48</f>
        <v>3</v>
      </c>
      <c r="J48" s="118">
        <f>(IF('ИД Свод'!I57='Методика оценки'!$H$240,'Методика оценки'!$E$240,IF('ИД Свод'!I57='Методика оценки'!$H$241,'Методика оценки'!$E$241,'Методика оценки'!$E$240)))*$D$48</f>
        <v>3</v>
      </c>
      <c r="K48" s="118">
        <f>(IF('ИД Свод'!J57='Методика оценки'!$H$240,'Методика оценки'!$E$240,IF('ИД Свод'!J57='Методика оценки'!$H$241,'Методика оценки'!$E$241,'Методика оценки'!$E$240)))*$D$48</f>
        <v>3</v>
      </c>
      <c r="L48" s="118">
        <f>(IF('ИД Свод'!K57='Методика оценки'!$H$240,'Методика оценки'!$E$240,IF('ИД Свод'!K57='Методика оценки'!$H$241,'Методика оценки'!$E$241,'Методика оценки'!$E$240)))*$D$48</f>
        <v>3</v>
      </c>
    </row>
    <row r="49" spans="1:12" hidden="1" outlineLevel="1">
      <c r="A49" s="65"/>
      <c r="B49" s="86" t="str">
        <f>'Методика оценки'!A242</f>
        <v>К4.7.</v>
      </c>
      <c r="C49" s="86" t="str">
        <f>'Методика оценки'!C242</f>
        <v>Необходимость проведения в здании ДОО капитального ремонта</v>
      </c>
      <c r="D49" s="123">
        <f>'Методика оценки'!D242</f>
        <v>0.03</v>
      </c>
      <c r="E49" s="118">
        <f>(IF('ИД Свод'!D58='Методика оценки'!$H$243,'Методика оценки'!$E$243,IF('ИД Свод'!D58='Методика оценки'!$H$244,'Методика оценки'!$E$244,'Методика оценки'!$E$243)))*$D$49</f>
        <v>3</v>
      </c>
      <c r="F49" s="118">
        <f>(IF('ИД Свод'!E58='Методика оценки'!$H$243,'Методика оценки'!$E$243,IF('ИД Свод'!E58='Методика оценки'!$H$244,'Методика оценки'!$E$244,'Методика оценки'!$E$243)))*$D$49</f>
        <v>3</v>
      </c>
      <c r="G49" s="118">
        <f>(IF('ИД Свод'!F58='Методика оценки'!$H$243,'Методика оценки'!$E$243,IF('ИД Свод'!F58='Методика оценки'!$H$244,'Методика оценки'!$E$244,'Методика оценки'!$E$243)))*$D$49</f>
        <v>3</v>
      </c>
      <c r="H49" s="118">
        <f>(IF('ИД Свод'!G58='Методика оценки'!$H$243,'Методика оценки'!$E$243,IF('ИД Свод'!G58='Методика оценки'!$H$244,'Методика оценки'!$E$244,'Методика оценки'!$E$243)))*$D$49</f>
        <v>3</v>
      </c>
      <c r="I49" s="118">
        <f>(IF('ИД Свод'!H58='Методика оценки'!$H$243,'Методика оценки'!$E$243,IF('ИД Свод'!H58='Методика оценки'!$H$244,'Методика оценки'!$E$244,'Методика оценки'!$E$243)))*$D$49</f>
        <v>0</v>
      </c>
      <c r="J49" s="118">
        <f>(IF('ИД Свод'!I58='Методика оценки'!$H$243,'Методика оценки'!$E$243,IF('ИД Свод'!I58='Методика оценки'!$H$244,'Методика оценки'!$E$244,'Методика оценки'!$E$243)))*$D$49</f>
        <v>0</v>
      </c>
      <c r="K49" s="118">
        <f>(IF('ИД Свод'!J58='Методика оценки'!$H$243,'Методика оценки'!$E$243,IF('ИД Свод'!J58='Методика оценки'!$H$244,'Методика оценки'!$E$244,'Методика оценки'!$E$243)))*$D$49</f>
        <v>3</v>
      </c>
      <c r="L49" s="118">
        <f>(IF('ИД Свод'!K58='Методика оценки'!$H$243,'Методика оценки'!$E$243,IF('ИД Свод'!K58='Методика оценки'!$H$244,'Методика оценки'!$E$244,'Методика оценки'!$E$243)))*$D$49</f>
        <v>3</v>
      </c>
    </row>
    <row r="50" spans="1:12" hidden="1" outlineLevel="1">
      <c r="A50" s="65"/>
      <c r="B50" s="86" t="str">
        <f>'Методика оценки'!A245</f>
        <v>К4.8.</v>
      </c>
      <c r="C50" s="86" t="str">
        <f>'Методика оценки'!C245</f>
        <v>Наличие тревожной кнопки или другой охранной сигнализации</v>
      </c>
      <c r="D50" s="123">
        <f>'Методика оценки'!D245</f>
        <v>0.03</v>
      </c>
      <c r="E50" s="118">
        <f>(IF('ИД Свод'!D59='Методика оценки'!$H$246,'Методика оценки'!$E$246,IF('ИД Свод'!D59='Методика оценки'!$H$247,'Методика оценки'!$E$247,'Методика оценки'!$E$246)))*$D$50</f>
        <v>3</v>
      </c>
      <c r="F50" s="118">
        <f>(IF('ИД Свод'!E59='Методика оценки'!$H$246,'Методика оценки'!$E$246,IF('ИД Свод'!E59='Методика оценки'!$H$247,'Методика оценки'!$E$247,'Методика оценки'!$E$246)))*$D$50</f>
        <v>3</v>
      </c>
      <c r="G50" s="118">
        <f>(IF('ИД Свод'!F59='Методика оценки'!$H$246,'Методика оценки'!$E$246,IF('ИД Свод'!F59='Методика оценки'!$H$247,'Методика оценки'!$E$247,'Методика оценки'!$E$246)))*$D$50</f>
        <v>3</v>
      </c>
      <c r="H50" s="118">
        <f>(IF('ИД Свод'!G59='Методика оценки'!$H$246,'Методика оценки'!$E$246,IF('ИД Свод'!G59='Методика оценки'!$H$247,'Методика оценки'!$E$247,'Методика оценки'!$E$246)))*$D$50</f>
        <v>3</v>
      </c>
      <c r="I50" s="118">
        <f>(IF('ИД Свод'!H59='Методика оценки'!$H$246,'Методика оценки'!$E$246,IF('ИД Свод'!H59='Методика оценки'!$H$247,'Методика оценки'!$E$247,'Методика оценки'!$E$246)))*$D$50</f>
        <v>3</v>
      </c>
      <c r="J50" s="118">
        <f>(IF('ИД Свод'!I59='Методика оценки'!$H$246,'Методика оценки'!$E$246,IF('ИД Свод'!I59='Методика оценки'!$H$247,'Методика оценки'!$E$247,'Методика оценки'!$E$246)))*$D$50</f>
        <v>3</v>
      </c>
      <c r="K50" s="118">
        <f>(IF('ИД Свод'!J59='Методика оценки'!$H$246,'Методика оценки'!$E$246,IF('ИД Свод'!J59='Методика оценки'!$H$247,'Методика оценки'!$E$247,'Методика оценки'!$E$246)))*$D$50</f>
        <v>0</v>
      </c>
      <c r="L50" s="118">
        <f>(IF('ИД Свод'!K59='Методика оценки'!$H$246,'Методика оценки'!$E$246,IF('ИД Свод'!K59='Методика оценки'!$H$247,'Методика оценки'!$E$247,'Методика оценки'!$E$246)))*$D$50</f>
        <v>3</v>
      </c>
    </row>
    <row r="51" spans="1:12" hidden="1" outlineLevel="1">
      <c r="A51" s="65"/>
      <c r="B51" s="86" t="str">
        <f>'Методика оценки'!A248</f>
        <v>К4.9.</v>
      </c>
      <c r="C51" s="86" t="str">
        <f>'Методика оценки'!C248</f>
        <v>Наличие работающей пожарной сигнализации</v>
      </c>
      <c r="D51" s="123">
        <f>'Методика оценки'!D245</f>
        <v>0.03</v>
      </c>
      <c r="E51" s="118">
        <f>(IF('ИД Свод'!D60='Методика оценки'!$H$249,'Методика оценки'!$E$249,IF('ИД Свод'!D60='Методика оценки'!$H$250,'Методика оценки'!$E$250,'Методика оценки'!$E$249)))*$D$51</f>
        <v>3</v>
      </c>
      <c r="F51" s="118">
        <f>(IF('ИД Свод'!E60='Методика оценки'!$H$249,'Методика оценки'!$E$249,IF('ИД Свод'!E60='Методика оценки'!$H$250,'Методика оценки'!$E$250,'Методика оценки'!$E$249)))*$D$51</f>
        <v>3</v>
      </c>
      <c r="G51" s="118">
        <f>(IF('ИД Свод'!F60='Методика оценки'!$H$249,'Методика оценки'!$E$249,IF('ИД Свод'!F60='Методика оценки'!$H$250,'Методика оценки'!$E$250,'Методика оценки'!$E$249)))*$D$51</f>
        <v>3</v>
      </c>
      <c r="H51" s="118">
        <f>(IF('ИД Свод'!G60='Методика оценки'!$H$249,'Методика оценки'!$E$249,IF('ИД Свод'!G60='Методика оценки'!$H$250,'Методика оценки'!$E$250,'Методика оценки'!$E$249)))*$D$51</f>
        <v>3</v>
      </c>
      <c r="I51" s="118">
        <f>(IF('ИД Свод'!H60='Методика оценки'!$H$249,'Методика оценки'!$E$249,IF('ИД Свод'!H60='Методика оценки'!$H$250,'Методика оценки'!$E$250,'Методика оценки'!$E$249)))*$D$51</f>
        <v>3</v>
      </c>
      <c r="J51" s="118">
        <f>(IF('ИД Свод'!I60='Методика оценки'!$H$249,'Методика оценки'!$E$249,IF('ИД Свод'!I60='Методика оценки'!$H$250,'Методика оценки'!$E$250,'Методика оценки'!$E$249)))*$D$51</f>
        <v>3</v>
      </c>
      <c r="K51" s="118">
        <f>(IF('ИД Свод'!J60='Методика оценки'!$H$249,'Методика оценки'!$E$249,IF('ИД Свод'!J60='Методика оценки'!$H$250,'Методика оценки'!$E$250,'Методика оценки'!$E$249)))*$D$51</f>
        <v>0</v>
      </c>
      <c r="L51" s="118">
        <f>(IF('ИД Свод'!K60='Методика оценки'!$H$249,'Методика оценки'!$E$249,IF('ИД Свод'!K60='Методика оценки'!$H$250,'Методика оценки'!$E$250,'Методика оценки'!$E$249)))*$D$51</f>
        <v>3</v>
      </c>
    </row>
    <row r="52" spans="1:12" hidden="1" outlineLevel="1">
      <c r="A52" s="65"/>
      <c r="B52" s="86" t="str">
        <f>'Методика оценки'!A251</f>
        <v>К4.10.</v>
      </c>
      <c r="C52" s="86" t="str">
        <f>'Методика оценки'!C251</f>
        <v>Наличие противопожарного оборудования</v>
      </c>
      <c r="D52" s="123">
        <f>'Методика оценки'!D251</f>
        <v>0.03</v>
      </c>
      <c r="E52" s="118">
        <f>(IF('ИД Свод'!D61='Методика оценки'!$H$252,'Методика оценки'!$E$252,IF('ИД Свод'!D61='Методика оценки'!$H$253,'Методика оценки'!$E$253,'Методика оценки'!$E$252)))*$D$52</f>
        <v>3</v>
      </c>
      <c r="F52" s="118">
        <f>(IF('ИД Свод'!E61='Методика оценки'!$H$252,'Методика оценки'!$E$252,IF('ИД Свод'!E61='Методика оценки'!$H$253,'Методика оценки'!$E$253,'Методика оценки'!$E$252)))*$D$52</f>
        <v>3</v>
      </c>
      <c r="G52" s="118">
        <f>(IF('ИД Свод'!F61='Методика оценки'!$H$252,'Методика оценки'!$E$252,IF('ИД Свод'!F61='Методика оценки'!$H$253,'Методика оценки'!$E$253,'Методика оценки'!$E$252)))*$D$52</f>
        <v>3</v>
      </c>
      <c r="H52" s="118">
        <f>(IF('ИД Свод'!G61='Методика оценки'!$H$252,'Методика оценки'!$E$252,IF('ИД Свод'!G61='Методика оценки'!$H$253,'Методика оценки'!$E$253,'Методика оценки'!$E$252)))*$D$52</f>
        <v>3</v>
      </c>
      <c r="I52" s="118">
        <f>(IF('ИД Свод'!H61='Методика оценки'!$H$252,'Методика оценки'!$E$252,IF('ИД Свод'!H61='Методика оценки'!$H$253,'Методика оценки'!$E$253,'Методика оценки'!$E$252)))*$D$52</f>
        <v>3</v>
      </c>
      <c r="J52" s="118">
        <f>(IF('ИД Свод'!I61='Методика оценки'!$H$252,'Методика оценки'!$E$252,IF('ИД Свод'!I61='Методика оценки'!$H$253,'Методика оценки'!$E$253,'Методика оценки'!$E$252)))*$D$52</f>
        <v>3</v>
      </c>
      <c r="K52" s="118">
        <f>(IF('ИД Свод'!J61='Методика оценки'!$H$252,'Методика оценки'!$E$252,IF('ИД Свод'!J61='Методика оценки'!$H$253,'Методика оценки'!$E$253,'Методика оценки'!$E$252)))*$D$52</f>
        <v>0</v>
      </c>
      <c r="L52" s="118">
        <f>(IF('ИД Свод'!K61='Методика оценки'!$H$252,'Методика оценки'!$E$252,IF('ИД Свод'!K61='Методика оценки'!$H$253,'Методика оценки'!$E$253,'Методика оценки'!$E$252)))*$D$52</f>
        <v>3</v>
      </c>
    </row>
    <row r="53" spans="1:12" hidden="1" outlineLevel="1">
      <c r="A53" s="65"/>
      <c r="B53" s="86" t="str">
        <f>'Методика оценки'!A254</f>
        <v>К4.11.</v>
      </c>
      <c r="C53" s="86" t="str">
        <f>'Методика оценки'!C254</f>
        <v>Наличие системы видеонаблюдения</v>
      </c>
      <c r="D53" s="123">
        <f>'Методика оценки'!D254</f>
        <v>0.03</v>
      </c>
      <c r="E53" s="118">
        <f>(IF('ИД Свод'!D62='Методика оценки'!$H$255,'Методика оценки'!$E$255,IF('ИД Свод'!D62='Методика оценки'!$H$256,'Методика оценки'!$E$256,'Методика оценки'!$E$255)))*$D$53</f>
        <v>3</v>
      </c>
      <c r="F53" s="118">
        <f>(IF('ИД Свод'!E62='Методика оценки'!$H$255,'Методика оценки'!$E$255,IF('ИД Свод'!E62='Методика оценки'!$H$256,'Методика оценки'!$E$256,'Методика оценки'!$E$255)))*$D$53</f>
        <v>3</v>
      </c>
      <c r="G53" s="118">
        <f>(IF('ИД Свод'!F62='Методика оценки'!$H$255,'Методика оценки'!$E$255,IF('ИД Свод'!F62='Методика оценки'!$H$256,'Методика оценки'!$E$256,'Методика оценки'!$E$255)))*$D$53</f>
        <v>3</v>
      </c>
      <c r="H53" s="118">
        <f>(IF('ИД Свод'!G62='Методика оценки'!$H$255,'Методика оценки'!$E$255,IF('ИД Свод'!G62='Методика оценки'!$H$256,'Методика оценки'!$E$256,'Методика оценки'!$E$255)))*$D$53</f>
        <v>3</v>
      </c>
      <c r="I53" s="118">
        <f>(IF('ИД Свод'!H62='Методика оценки'!$H$255,'Методика оценки'!$E$255,IF('ИД Свод'!H62='Методика оценки'!$H$256,'Методика оценки'!$E$256,'Методика оценки'!$E$255)))*$D$53</f>
        <v>3</v>
      </c>
      <c r="J53" s="118">
        <f>(IF('ИД Свод'!I62='Методика оценки'!$H$255,'Методика оценки'!$E$255,IF('ИД Свод'!I62='Методика оценки'!$H$256,'Методика оценки'!$E$256,'Методика оценки'!$E$255)))*$D$53</f>
        <v>3</v>
      </c>
      <c r="K53" s="118">
        <f>(IF('ИД Свод'!J62='Методика оценки'!$H$255,'Методика оценки'!$E$255,IF('ИД Свод'!J62='Методика оценки'!$H$256,'Методика оценки'!$E$256,'Методика оценки'!$E$255)))*$D$53</f>
        <v>0</v>
      </c>
      <c r="L53" s="118">
        <f>(IF('ИД Свод'!K62='Методика оценки'!$H$255,'Методика оценки'!$E$255,IF('ИД Свод'!K62='Методика оценки'!$H$256,'Методика оценки'!$E$256,'Методика оценки'!$E$255)))*$D$53</f>
        <v>3</v>
      </c>
    </row>
    <row r="54" spans="1:12" hidden="1" outlineLevel="1">
      <c r="A54" s="65"/>
      <c r="B54" s="86" t="str">
        <f>'Методика оценки'!A257</f>
        <v>К4.12.</v>
      </c>
      <c r="C54" s="86" t="str">
        <f>'Методика оценки'!C257</f>
        <v>Количество персональных компьютеров, доступных для использования детьми</v>
      </c>
      <c r="D54" s="123">
        <f>'Методика оценки'!D257</f>
        <v>0.02</v>
      </c>
      <c r="E54" s="179">
        <f>(IF('ИД Свод'!D63&lt;='Методика оценки'!$J$258,'Методика оценки'!$E$258,IF('Методика оценки'!$H$259&lt;='ИД Свод'!D63&lt;='Методика оценки'!$J$259,'Методика оценки'!$E$259,IF('ИД Свод'!D63&gt;='Методика оценки'!$H$260,'Методика оценки'!$E$260,'Методика оценки'!$E$259))))*$D$54</f>
        <v>0</v>
      </c>
      <c r="F54" s="179">
        <f>(IF('ИД Свод'!E63&lt;='Методика оценки'!$J$258,'Методика оценки'!$E$258,IF('Методика оценки'!$H$259&lt;='ИД Свод'!E63&lt;='Методика оценки'!$J$259,'Методика оценки'!$E$259,IF('ИД Свод'!E63&gt;='Методика оценки'!$H$260,'Методика оценки'!$E$260,'Методика оценки'!$E$259))))*$D$54</f>
        <v>0</v>
      </c>
      <c r="G54" s="179">
        <f>(IF('ИД Свод'!F63&lt;='Методика оценки'!$J$258,'Методика оценки'!$E$258,IF('Методика оценки'!$H$259&lt;='ИД Свод'!F63&lt;='Методика оценки'!$J$259,'Методика оценки'!$E$259,IF('ИД Свод'!F63&gt;='Методика оценки'!$H$260,'Методика оценки'!$E$260,'Методика оценки'!$E$259))))*$D$54</f>
        <v>1</v>
      </c>
      <c r="H54" s="179">
        <f>(IF('ИД Свод'!G63&lt;='Методика оценки'!$J$258,'Методика оценки'!$E$258,IF('Методика оценки'!$H$259&lt;='ИД Свод'!G63&lt;='Методика оценки'!$J$259,'Методика оценки'!$E$259,IF('ИД Свод'!G63&gt;='Методика оценки'!$H$260,'Методика оценки'!$E$260,'Методика оценки'!$E$259))))*$D$54</f>
        <v>1</v>
      </c>
      <c r="I54" s="179">
        <f>(IF('ИД Свод'!H63&lt;='Методика оценки'!$J$258,'Методика оценки'!$E$258,IF('Методика оценки'!$H$259&lt;='ИД Свод'!H63&lt;='Методика оценки'!$J$259,'Методика оценки'!$E$259,IF('ИД Свод'!H63&gt;='Методика оценки'!$H$260,'Методика оценки'!$E$260,'Методика оценки'!$E$259))))*$D$54</f>
        <v>0</v>
      </c>
      <c r="J54" s="179">
        <f>(IF('ИД Свод'!I63&lt;='Методика оценки'!$J$258,'Методика оценки'!$E$258,IF('Методика оценки'!$H$259&lt;='ИД Свод'!I63&lt;='Методика оценки'!$J$259,'Методика оценки'!$E$259,IF('ИД Свод'!I63&gt;='Методика оценки'!$H$260,'Методика оценки'!$E$260,'Методика оценки'!$E$259))))*$D$54</f>
        <v>1</v>
      </c>
      <c r="K54" s="179">
        <f>(IF('ИД Свод'!J63&lt;='Методика оценки'!$J$258,'Методика оценки'!$E$258,IF('Методика оценки'!$H$259&lt;='ИД Свод'!J63&lt;='Методика оценки'!$J$259,'Методика оценки'!$E$259,IF('ИД Свод'!J63&gt;='Методика оценки'!$H$260,'Методика оценки'!$E$260,'Методика оценки'!$E$259))))*$D$54</f>
        <v>1</v>
      </c>
      <c r="L54" s="179">
        <f>(IF('ИД Свод'!K63&lt;='Методика оценки'!$J$258,'Методика оценки'!$E$258,IF('Методика оценки'!$H$259&lt;='ИД Свод'!K63&lt;='Методика оценки'!$J$259,'Методика оценки'!$E$259,IF('ИД Свод'!K63&gt;='Методика оценки'!$H$260,'Методика оценки'!$E$260,'Методика оценки'!$E$259))))*$D$54</f>
        <v>0</v>
      </c>
    </row>
    <row r="55" spans="1:12" hidden="1" outlineLevel="1">
      <c r="A55" s="65"/>
      <c r="B55" s="86" t="str">
        <f>'Методика оценки'!A261</f>
        <v>К4.13.</v>
      </c>
      <c r="C55" s="86" t="str">
        <f>'Методика оценки'!C261</f>
        <v>Наличие периметрального ограждения территории ДОО, освещение территории</v>
      </c>
      <c r="D55" s="123">
        <f>'Методика оценки'!D261</f>
        <v>0.03</v>
      </c>
      <c r="E55" s="179">
        <f>(IF('ИД Свод'!D64='Методика оценки'!$H$262,'Методика оценки'!$E$262,IF('ИД Свод'!D64='Методика оценки'!$H$263,'Методика оценки'!$E$263,'Методика оценки'!$E$262)))*$D$55</f>
        <v>3</v>
      </c>
      <c r="F55" s="179">
        <f>(IF('ИД Свод'!E64='Методика оценки'!$H$262,'Методика оценки'!$E$262,IF('ИД Свод'!E64='Методика оценки'!$H$263,'Методика оценки'!$E$263,'Методика оценки'!$E$262)))*$D$55</f>
        <v>3</v>
      </c>
      <c r="G55" s="179">
        <f>(IF('ИД Свод'!F64='Методика оценки'!$H$262,'Методика оценки'!$E$262,IF('ИД Свод'!F64='Методика оценки'!$H$263,'Методика оценки'!$E$263,'Методика оценки'!$E$262)))*$D$55</f>
        <v>3</v>
      </c>
      <c r="H55" s="179">
        <f>(IF('ИД Свод'!G64='Методика оценки'!$H$262,'Методика оценки'!$E$262,IF('ИД Свод'!G64='Методика оценки'!$H$263,'Методика оценки'!$E$263,'Методика оценки'!$E$262)))*$D$55</f>
        <v>3</v>
      </c>
      <c r="I55" s="179">
        <f>(IF('ИД Свод'!H64='Методика оценки'!$H$262,'Методика оценки'!$E$262,IF('ИД Свод'!H64='Методика оценки'!$H$263,'Методика оценки'!$E$263,'Методика оценки'!$E$262)))*$D$55</f>
        <v>0</v>
      </c>
      <c r="J55" s="179">
        <f>(IF('ИД Свод'!I64='Методика оценки'!$H$262,'Методика оценки'!$E$262,IF('ИД Свод'!I64='Методика оценки'!$H$263,'Методика оценки'!$E$263,'Методика оценки'!$E$262)))*$D$55</f>
        <v>3</v>
      </c>
      <c r="K55" s="179">
        <f>(IF('ИД Свод'!J64='Методика оценки'!$H$262,'Методика оценки'!$E$262,IF('ИД Свод'!J64='Методика оценки'!$H$263,'Методика оценки'!$E$263,'Методика оценки'!$E$262)))*$D$55</f>
        <v>0</v>
      </c>
      <c r="L55" s="179">
        <f>(IF('ИД Свод'!K64='Методика оценки'!$H$262,'Методика оценки'!$E$262,IF('ИД Свод'!K64='Методика оценки'!$H$263,'Методика оценки'!$E$263,'Методика оценки'!$E$262)))*$D$55</f>
        <v>3</v>
      </c>
    </row>
    <row r="56" spans="1:12" hidden="1" outlineLevel="1">
      <c r="A56" s="65"/>
      <c r="B56" s="86" t="str">
        <f>'Методика оценки'!A264</f>
        <v>К4.14.</v>
      </c>
      <c r="C56" s="86" t="str">
        <f>'Методика оценки'!C264</f>
        <v>Наличие прогулочной площадки</v>
      </c>
      <c r="D56" s="123">
        <f>'Методика оценки'!D264</f>
        <v>0.03</v>
      </c>
      <c r="E56" s="179">
        <f>(IF('ИД Свод'!D65='Методика оценки'!$H$265,'Методика оценки'!$E$265,IF('ИД Свод'!D65='Методика оценки'!$H$266,'Методика оценки'!$E$266,'Методика оценки'!$E$265)))*$D$56</f>
        <v>3</v>
      </c>
      <c r="F56" s="179">
        <f>(IF('ИД Свод'!E65='Методика оценки'!$H$265,'Методика оценки'!$E$265,IF('ИД Свод'!E65='Методика оценки'!$H$266,'Методика оценки'!$E$266,'Методика оценки'!$E$265)))*$D$56</f>
        <v>3</v>
      </c>
      <c r="G56" s="179">
        <f>(IF('ИД Свод'!F65='Методика оценки'!$H$265,'Методика оценки'!$E$265,IF('ИД Свод'!F65='Методика оценки'!$H$266,'Методика оценки'!$E$266,'Методика оценки'!$E$265)))*$D$56</f>
        <v>3</v>
      </c>
      <c r="H56" s="179">
        <f>(IF('ИД Свод'!G65='Методика оценки'!$H$265,'Методика оценки'!$E$265,IF('ИД Свод'!G65='Методика оценки'!$H$266,'Методика оценки'!$E$266,'Методика оценки'!$E$265)))*$D$56</f>
        <v>3</v>
      </c>
      <c r="I56" s="179">
        <f>(IF('ИД Свод'!H65='Методика оценки'!$H$265,'Методика оценки'!$E$265,IF('ИД Свод'!H65='Методика оценки'!$H$266,'Методика оценки'!$E$266,'Методика оценки'!$E$265)))*$D$56</f>
        <v>3</v>
      </c>
      <c r="J56" s="179">
        <f>(IF('ИД Свод'!I65='Методика оценки'!$H$265,'Методика оценки'!$E$265,IF('ИД Свод'!I65='Методика оценки'!$H$266,'Методика оценки'!$E$266,'Методика оценки'!$E$265)))*$D$56</f>
        <v>3</v>
      </c>
      <c r="K56" s="179">
        <f>(IF('ИД Свод'!J65='Методика оценки'!$H$265,'Методика оценки'!$E$265,IF('ИД Свод'!J65='Методика оценки'!$H$266,'Методика оценки'!$E$266,'Методика оценки'!$E$265)))*$D$56</f>
        <v>0</v>
      </c>
      <c r="L56" s="179">
        <f>(IF('ИД Свод'!K65='Методика оценки'!$H$265,'Методика оценки'!$E$265,IF('ИД Свод'!K65='Методика оценки'!$H$266,'Методика оценки'!$E$266,'Методика оценки'!$E$265)))*$D$56</f>
        <v>3</v>
      </c>
    </row>
    <row r="57" spans="1:12" ht="27.75" hidden="1" customHeight="1" outlineLevel="1">
      <c r="A57" s="65"/>
      <c r="B57" s="86" t="str">
        <f>'Методика оценки'!A267</f>
        <v>К4.15.</v>
      </c>
      <c r="C57" s="86" t="str">
        <f>'Методика оценки'!C267</f>
        <v>Площадь групповой (игровой) комнаты в расчете на одного воспитанника</v>
      </c>
      <c r="D57" s="123">
        <f>'Методика оценки'!D267</f>
        <v>0.06</v>
      </c>
      <c r="E57" s="179">
        <f>IF('ИД Свод'!D9=0,0,(IF(('ИД Свод'!D66/'ИД Свод'!D9)&lt;'Методика оценки'!$H$269,'Методика оценки'!$E$269,IF(('ИД Свод'!D66/'ИД Свод'!D9)&gt;='Методика оценки'!$H$270,'Методика оценки'!$E$270,'Методика оценки'!$E$269)))*$D$57)</f>
        <v>0</v>
      </c>
      <c r="F57" s="179">
        <f>IF('ИД Свод'!E9=0,0,(IF(('ИД Свод'!E66/'ИД Свод'!E9)&lt;'Методика оценки'!$H$269,'Методика оценки'!$E$269,IF(('ИД Свод'!E66/'ИД Свод'!E9)&gt;='Методика оценки'!$H$270,'Методика оценки'!$E$270,'Методика оценки'!$E$269)))*$D$57)</f>
        <v>0</v>
      </c>
      <c r="G57" s="179">
        <f>IF('ИД Свод'!F9=0,0,(IF(('ИД Свод'!F66/'ИД Свод'!F9)&lt;'Методика оценки'!$H$269,'Методика оценки'!$E$269,IF(('ИД Свод'!F66/'ИД Свод'!F9)&gt;='Методика оценки'!$H$270,'Методика оценки'!$E$270,'Методика оценки'!$E$269)))*$D$57)</f>
        <v>0</v>
      </c>
      <c r="H57" s="179">
        <f>IF('ИД Свод'!G9=0,0,(IF(('ИД Свод'!G66/'ИД Свод'!G9)&lt;'Методика оценки'!$H$269,'Методика оценки'!$E$269,IF(('ИД Свод'!G66/'ИД Свод'!G9)&gt;='Методика оценки'!$H$270,'Методика оценки'!$E$270,'Методика оценки'!$E$269)))*$D$57)</f>
        <v>0</v>
      </c>
      <c r="I57" s="179">
        <f>IF('ИД Свод'!H9=0,0,(IF(('ИД Свод'!H66/'ИД Свод'!H9)&lt;'Методика оценки'!$H$269,'Методика оценки'!$E$269,IF(('ИД Свод'!H66/'ИД Свод'!H9)&gt;='Методика оценки'!$H$270,'Методика оценки'!$E$270,'Методика оценки'!$E$269)))*$D$57)</f>
        <v>0</v>
      </c>
      <c r="J57" s="179">
        <f>IF('ИД Свод'!I9=0,0,(IF(('ИД Свод'!I66/'ИД Свод'!I9)&lt;'Методика оценки'!$H$269,'Методика оценки'!$E$269,IF(('ИД Свод'!I66/'ИД Свод'!I9)&gt;='Методика оценки'!$H$270,'Методика оценки'!$E$270,'Методика оценки'!$E$269)))*$D$57)</f>
        <v>0</v>
      </c>
      <c r="K57" s="179">
        <f>IF('ИД Свод'!J9=0,0,(IF(('ИД Свод'!J66/'ИД Свод'!J9)&lt;'Методика оценки'!$H$269,'Методика оценки'!$E$269,IF(('ИД Свод'!J66/'ИД Свод'!J9)&gt;='Методика оценки'!$H$270,'Методика оценки'!$E$270,'Методика оценки'!$E$269)))*$D$57)</f>
        <v>0</v>
      </c>
      <c r="L57" s="179">
        <f>IF('ИД Свод'!K9=0,0,(IF(('ИД Свод'!K66/'ИД Свод'!K9)&lt;'Методика оценки'!$H$269,'Методика оценки'!$E$269,IF(('ИД Свод'!K66/'ИД Свод'!K9)&gt;='Методика оценки'!$H$270,'Методика оценки'!$E$270,'Методика оценки'!$E$269)))*$D$57)</f>
        <v>0</v>
      </c>
    </row>
    <row r="58" spans="1:12" ht="60" hidden="1" outlineLevel="1">
      <c r="A58" s="65"/>
      <c r="B58" s="86" t="str">
        <f>'Методика оценки'!A271</f>
        <v>К4.16.</v>
      </c>
      <c r="C58" s="86" t="str">
        <f>'Методика оценки'!C271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8" s="123">
        <f>'Методика оценки'!D271</f>
        <v>0.03</v>
      </c>
      <c r="E58" s="179">
        <f>IF('ИД Свод'!D9=0,0,IF(('ИД Свод'!D67/'ИД Свод'!D9)&gt;='Методика оценки'!$H$273,'Методика оценки'!$E$273,'Методика оценки'!$E$272)*$D$58)</f>
        <v>0</v>
      </c>
      <c r="F58" s="179">
        <f>IF('ИД Свод'!E9=0,0,IF(('ИД Свод'!E67/'ИД Свод'!E9)&gt;='Методика оценки'!$H$273,'Методика оценки'!$E$273,'Методика оценки'!$E$272)*$D$58)</f>
        <v>0</v>
      </c>
      <c r="G58" s="179">
        <f>IF('ИД Свод'!F9=0,0,IF(('ИД Свод'!F67/'ИД Свод'!F9)&gt;='Методика оценки'!$H$273,'Методика оценки'!$E$273,'Методика оценки'!$E$272)*$D$58)</f>
        <v>0</v>
      </c>
      <c r="H58" s="179">
        <f>IF('ИД Свод'!G9=0,0,IF(('ИД Свод'!G67/'ИД Свод'!G9)&gt;='Методика оценки'!$H$273,'Методика оценки'!$E$273,'Методика оценки'!$E$272)*$D$58)</f>
        <v>0</v>
      </c>
      <c r="I58" s="179">
        <f>IF('ИД Свод'!H9=0,0,IF(('ИД Свод'!H67/'ИД Свод'!H9)&gt;='Методика оценки'!$H$273,'Методика оценки'!$E$273,'Методика оценки'!$E$272)*$D$58)</f>
        <v>0</v>
      </c>
      <c r="J58" s="179">
        <f>IF('ИД Свод'!I9=0,0,IF(('ИД Свод'!I67/'ИД Свод'!I9)&gt;='Методика оценки'!$H$273,'Методика оценки'!$E$273,'Методика оценки'!$E$272)*$D$58)</f>
        <v>0</v>
      </c>
      <c r="K58" s="179">
        <f>IF('ИД Свод'!J9=0,0,IF(('ИД Свод'!J67/'ИД Свод'!J9)&gt;='Методика оценки'!$H$273,'Методика оценки'!$E$273,'Методика оценки'!$E$272)*$D$58)</f>
        <v>0</v>
      </c>
      <c r="L58" s="179">
        <f>IF('ИД Свод'!K9=0,0,IF(('ИД Свод'!K67/'ИД Свод'!K9)&gt;='Методика оценки'!$H$273,'Методика оценки'!$E$273,'Методика оценки'!$E$272)*$D$58)</f>
        <v>0</v>
      </c>
    </row>
    <row r="59" spans="1:12" hidden="1" outlineLevel="1">
      <c r="A59" s="65"/>
      <c r="B59" s="86" t="str">
        <f>'Методика оценки'!A274</f>
        <v>К4.17.</v>
      </c>
      <c r="C59" s="86" t="str">
        <f>'Методика оценки'!C274</f>
        <v>Наличие оборудованного физкультурного зала</v>
      </c>
      <c r="D59" s="123">
        <f>'Методика оценки'!D274</f>
        <v>0.04</v>
      </c>
      <c r="E59" s="179">
        <f>(IF('ИД Свод'!D68='Методика оценки'!$H$275,'Методика оценки'!$E$275,IF('ИД Свод'!D68='Методика оценки'!$H$276,'Методика оценки'!$E$276,'Методика оценки'!$E$275)))*$D$59</f>
        <v>0</v>
      </c>
      <c r="F59" s="179">
        <f>(IF('ИД Свод'!E68='Методика оценки'!$H$275,'Методика оценки'!$E$275,IF('ИД Свод'!E68='Методика оценки'!$H$276,'Методика оценки'!$E$276,'Методика оценки'!$E$275)))*$D$59</f>
        <v>0</v>
      </c>
      <c r="G59" s="179">
        <f>(IF('ИД Свод'!F68='Методика оценки'!$H$275,'Методика оценки'!$E$275,IF('ИД Свод'!F68='Методика оценки'!$H$276,'Методика оценки'!$E$276,'Методика оценки'!$E$275)))*$D$59</f>
        <v>0</v>
      </c>
      <c r="H59" s="179">
        <f>(IF('ИД Свод'!G68='Методика оценки'!$H$275,'Методика оценки'!$E$275,IF('ИД Свод'!G68='Методика оценки'!$H$276,'Методика оценки'!$E$276,'Методика оценки'!$E$275)))*$D$59</f>
        <v>0</v>
      </c>
      <c r="I59" s="179">
        <f>(IF('ИД Свод'!H68='Методика оценки'!$H$275,'Методика оценки'!$E$275,IF('ИД Свод'!H68='Методика оценки'!$H$276,'Методика оценки'!$E$276,'Методика оценки'!$E$275)))*$D$59</f>
        <v>0</v>
      </c>
      <c r="J59" s="179">
        <f>(IF('ИД Свод'!I68='Методика оценки'!$H$275,'Методика оценки'!$E$275,IF('ИД Свод'!I68='Методика оценки'!$H$276,'Методика оценки'!$E$276,'Методика оценки'!$E$275)))*$D$59</f>
        <v>0</v>
      </c>
      <c r="K59" s="179">
        <f>(IF('ИД Свод'!J68='Методика оценки'!$H$275,'Методика оценки'!$E$275,IF('ИД Свод'!J68='Методика оценки'!$H$276,'Методика оценки'!$E$276,'Методика оценки'!$E$275)))*$D$59</f>
        <v>0</v>
      </c>
      <c r="L59" s="179">
        <f>(IF('ИД Свод'!K68='Методика оценки'!$H$275,'Методика оценки'!$E$275,IF('ИД Свод'!K68='Методика оценки'!$H$276,'Методика оценки'!$E$276,'Методика оценки'!$E$275)))*$D$59</f>
        <v>0</v>
      </c>
    </row>
    <row r="60" spans="1:12" hidden="1" outlineLevel="1">
      <c r="A60" s="65"/>
      <c r="B60" s="86" t="str">
        <f>'Методика оценки'!A277</f>
        <v>К4.18.</v>
      </c>
      <c r="C60" s="86" t="str">
        <f>'Методика оценки'!C277</f>
        <v>Наличие оборудованного музыкального зала</v>
      </c>
      <c r="D60" s="123">
        <f>'Методика оценки'!D277</f>
        <v>0.04</v>
      </c>
      <c r="E60" s="179">
        <f>(IF('ИД Свод'!D69='Методика оценки'!$H$278,'Методика оценки'!$E$278,IF('ИД Свод'!D69='Методика оценки'!$H$279,'Методика оценки'!$E$279,'Методика оценки'!$E$278)))*$D$60</f>
        <v>0</v>
      </c>
      <c r="F60" s="179">
        <f>(IF('ИД Свод'!E69='Методика оценки'!$H$278,'Методика оценки'!$E$278,IF('ИД Свод'!E69='Методика оценки'!$H$279,'Методика оценки'!$E$279,'Методика оценки'!$E$278)))*$D$60</f>
        <v>0</v>
      </c>
      <c r="G60" s="179">
        <f>(IF('ИД Свод'!F69='Методика оценки'!$H$278,'Методика оценки'!$E$278,IF('ИД Свод'!F69='Методика оценки'!$H$279,'Методика оценки'!$E$279,'Методика оценки'!$E$278)))*$D$60</f>
        <v>0</v>
      </c>
      <c r="H60" s="179">
        <f>(IF('ИД Свод'!G69='Методика оценки'!$H$278,'Методика оценки'!$E$278,IF('ИД Свод'!G69='Методика оценки'!$H$279,'Методика оценки'!$E$279,'Методика оценки'!$E$278)))*$D$60</f>
        <v>0</v>
      </c>
      <c r="I60" s="179">
        <f>(IF('ИД Свод'!H69='Методика оценки'!$H$278,'Методика оценки'!$E$278,IF('ИД Свод'!H69='Методика оценки'!$H$279,'Методика оценки'!$E$279,'Методика оценки'!$E$278)))*$D$60</f>
        <v>0</v>
      </c>
      <c r="J60" s="179">
        <f>(IF('ИД Свод'!I69='Методика оценки'!$H$278,'Методика оценки'!$E$278,IF('ИД Свод'!I69='Методика оценки'!$H$279,'Методика оценки'!$E$279,'Методика оценки'!$E$278)))*$D$60</f>
        <v>0</v>
      </c>
      <c r="K60" s="179">
        <f>(IF('ИД Свод'!J69='Методика оценки'!$H$278,'Методика оценки'!$E$278,IF('ИД Свод'!J69='Методика оценки'!$H$279,'Методика оценки'!$E$279,'Методика оценки'!$E$278)))*$D$60</f>
        <v>0</v>
      </c>
      <c r="L60" s="179">
        <f>(IF('ИД Свод'!K69='Методика оценки'!$H$278,'Методика оценки'!$E$278,IF('ИД Свод'!K69='Методика оценки'!$H$279,'Методика оценки'!$E$279,'Методика оценки'!$E$278)))*$D$60</f>
        <v>0</v>
      </c>
    </row>
    <row r="61" spans="1:12" ht="19.5" hidden="1" customHeight="1" outlineLevel="1">
      <c r="A61" s="65"/>
      <c r="B61" s="86" t="str">
        <f>'Методика оценки'!A280</f>
        <v>К4.19.</v>
      </c>
      <c r="C61" s="86" t="str">
        <f>'Методика оценки'!C280</f>
        <v>Наличие оборудованного крытого бассейна</v>
      </c>
      <c r="D61" s="123">
        <f>'Методика оценки'!D280</f>
        <v>0.03</v>
      </c>
      <c r="E61" s="179">
        <f>(IF('ИД Свод'!D70='Методика оценки'!$H$281,'Методика оценки'!$E$281,IF('ИД Свод'!D70='Методика оценки'!$H$282,'Методика оценки'!$E$282,'Методика оценки'!$E$281)))*$D$61</f>
        <v>0</v>
      </c>
      <c r="F61" s="179">
        <f>(IF('ИД Свод'!E70='Методика оценки'!$H$281,'Методика оценки'!$E$281,IF('ИД Свод'!E70='Методика оценки'!$H$282,'Методика оценки'!$E$282,'Методика оценки'!$E$281)))*$D$61</f>
        <v>0</v>
      </c>
      <c r="G61" s="179">
        <f>(IF('ИД Свод'!F70='Методика оценки'!$H$281,'Методика оценки'!$E$281,IF('ИД Свод'!F70='Методика оценки'!$H$282,'Методика оценки'!$E$282,'Методика оценки'!$E$281)))*$D$61</f>
        <v>0</v>
      </c>
      <c r="H61" s="179">
        <f>(IF('ИД Свод'!G70='Методика оценки'!$H$281,'Методика оценки'!$E$281,IF('ИД Свод'!G70='Методика оценки'!$H$282,'Методика оценки'!$E$282,'Методика оценки'!$E$281)))*$D$61</f>
        <v>0</v>
      </c>
      <c r="I61" s="179">
        <f>(IF('ИД Свод'!H70='Методика оценки'!$H$281,'Методика оценки'!$E$281,IF('ИД Свод'!H70='Методика оценки'!$H$282,'Методика оценки'!$E$282,'Методика оценки'!$E$281)))*$D$61</f>
        <v>0</v>
      </c>
      <c r="J61" s="179">
        <f>(IF('ИД Свод'!I70='Методика оценки'!$H$281,'Методика оценки'!$E$281,IF('ИД Свод'!I70='Методика оценки'!$H$282,'Методика оценки'!$E$282,'Методика оценки'!$E$281)))*$D$61</f>
        <v>0</v>
      </c>
      <c r="K61" s="179">
        <f>(IF('ИД Свод'!J70='Методика оценки'!$H$281,'Методика оценки'!$E$281,IF('ИД Свод'!J70='Методика оценки'!$H$282,'Методика оценки'!$E$282,'Методика оценки'!$E$281)))*$D$61</f>
        <v>0</v>
      </c>
      <c r="L61" s="179">
        <f>(IF('ИД Свод'!K70='Методика оценки'!$H$281,'Методика оценки'!$E$281,IF('ИД Свод'!K70='Методика оценки'!$H$282,'Методика оценки'!$E$282,'Методика оценки'!$E$281)))*$D$61</f>
        <v>0</v>
      </c>
    </row>
    <row r="62" spans="1:12" hidden="1" outlineLevel="1">
      <c r="A62" s="65"/>
      <c r="B62" s="86" t="str">
        <f>'Методика оценки'!A283</f>
        <v>К4.20.</v>
      </c>
      <c r="C62" s="86" t="str">
        <f>'Методика оценки'!C283</f>
        <v>Доля детей, пользующихся услугами бассейна</v>
      </c>
      <c r="D62" s="123">
        <f>'Методика оценки'!D283</f>
        <v>0.03</v>
      </c>
      <c r="E62" s="181">
        <f>IF('ИД Свод'!D9=0,0,(IF((('ИД Свод'!D71/'ИД Свод'!D9)*100)&lt;='Методика оценки'!$J$285,'Методика оценки'!$E$285,IF('Методика оценки'!$H$286&lt;=(('ИД Свод'!D71/'ИД Свод'!D9)*100)&lt;='Методика оценки'!$J$286,'Методика оценки'!$E$286,IF((('ИД Свод'!D71/'ИД Свод'!D9)*100)&gt;='Методика оценки'!$H$287,'Методика оценки'!$E$287,'Методика оценки'!$E$286))))*$D$62)</f>
        <v>0</v>
      </c>
      <c r="F62" s="181">
        <f>IF('ИД Свод'!E9=0,0,(IF((('ИД Свод'!E71/'ИД Свод'!E9)*100)&lt;='Методика оценки'!$J$285,'Методика оценки'!$E$285,IF('Методика оценки'!$H$286&lt;=(('ИД Свод'!E71/'ИД Свод'!E9)*100)&lt;='Методика оценки'!$J$286,'Методика оценки'!$E$286,IF((('ИД Свод'!E71/'ИД Свод'!E9)*100)&gt;='Методика оценки'!$H$287,'Методика оценки'!$E$287,'Методика оценки'!$E$286))))*$D$62)</f>
        <v>0</v>
      </c>
      <c r="G62" s="181">
        <f>IF('ИД Свод'!F9=0,0,(IF((('ИД Свод'!F71/'ИД Свод'!F9)*100)&lt;='Методика оценки'!$J$285,'Методика оценки'!$E$285,IF('Методика оценки'!$H$286&lt;=(('ИД Свод'!F71/'ИД Свод'!F9)*100)&lt;='Методика оценки'!$J$286,'Методика оценки'!$E$286,IF((('ИД Свод'!F71/'ИД Свод'!F9)*100)&gt;='Методика оценки'!$H$287,'Методика оценки'!$E$287,'Методика оценки'!$E$286))))*$D$62)</f>
        <v>0</v>
      </c>
      <c r="H62" s="181">
        <f>IF('ИД Свод'!G9=0,0,(IF((('ИД Свод'!G71/'ИД Свод'!G9)*100)&lt;='Методика оценки'!$J$285,'Методика оценки'!$E$285,IF('Методика оценки'!$H$286&lt;=(('ИД Свод'!G71/'ИД Свод'!G9)*100)&lt;='Методика оценки'!$J$286,'Методика оценки'!$E$286,IF((('ИД Свод'!G71/'ИД Свод'!G9)*100)&gt;='Методика оценки'!$H$287,'Методика оценки'!$E$287,'Методика оценки'!$E$286))))*$D$62)</f>
        <v>0</v>
      </c>
      <c r="I62" s="181">
        <f>IF('ИД Свод'!H9=0,0,(IF((('ИД Свод'!H71/'ИД Свод'!H9)*100)&lt;='Методика оценки'!$J$285,'Методика оценки'!$E$285,IF('Методика оценки'!$H$286&lt;=(('ИД Свод'!H71/'ИД Свод'!H9)*100)&lt;='Методика оценки'!$J$286,'Методика оценки'!$E$286,IF((('ИД Свод'!H71/'ИД Свод'!H9)*100)&gt;='Методика оценки'!$H$287,'Методика оценки'!$E$287,'Методика оценки'!$E$286))))*$D$62)</f>
        <v>0</v>
      </c>
      <c r="J62" s="181">
        <f>IF('ИД Свод'!I9=0,0,(IF((('ИД Свод'!I71/'ИД Свод'!I9)*100)&lt;='Методика оценки'!$J$285,'Методика оценки'!$E$285,IF('Методика оценки'!$H$286&lt;=(('ИД Свод'!I71/'ИД Свод'!I9)*100)&lt;='Методика оценки'!$J$286,'Методика оценки'!$E$286,IF((('ИД Свод'!I71/'ИД Свод'!I9)*100)&gt;='Методика оценки'!$H$287,'Методика оценки'!$E$287,'Методика оценки'!$E$286))))*$D$62)</f>
        <v>0</v>
      </c>
      <c r="K62" s="181">
        <f>IF('ИД Свод'!J9=0,0,(IF((('ИД Свод'!J71/'ИД Свод'!J9)*100)&lt;='Методика оценки'!$J$285,'Методика оценки'!$E$285,IF('Методика оценки'!$H$286&lt;=(('ИД Свод'!J71/'ИД Свод'!J9)*100)&lt;='Методика оценки'!$J$286,'Методика оценки'!$E$286,IF((('ИД Свод'!J71/'ИД Свод'!J9)*100)&gt;='Методика оценки'!$H$287,'Методика оценки'!$E$287,'Методика оценки'!$E$286))))*$D$62)</f>
        <v>0</v>
      </c>
      <c r="L62" s="181">
        <f>IF('ИД Свод'!K9=0,0,(IF((('ИД Свод'!K71/'ИД Свод'!K9)*100)&lt;='Методика оценки'!$J$285,'Методика оценки'!$E$285,IF('Методика оценки'!$H$286&lt;=(('ИД Свод'!K71/'ИД Свод'!K9)*100)&lt;='Методика оценки'!$J$286,'Методика оценки'!$E$286,IF((('ИД Свод'!K71/'ИД Свод'!K9)*100)&gt;='Методика оценки'!$H$287,'Методика оценки'!$E$287,'Методика оценки'!$E$286))))*$D$62)</f>
        <v>0</v>
      </c>
    </row>
    <row r="63" spans="1:12" hidden="1" outlineLevel="1">
      <c r="A63" s="65"/>
      <c r="B63" s="86" t="str">
        <f>'Методика оценки'!A288</f>
        <v>К4.21.</v>
      </c>
      <c r="C63" s="86" t="str">
        <f>'Методика оценки'!C288</f>
        <v>Наличие оборудованного медицинского кабинета</v>
      </c>
      <c r="D63" s="123">
        <f>'Методика оценки'!D288</f>
        <v>0.03</v>
      </c>
      <c r="E63" s="179">
        <f>(IF('ИД Свод'!D72='Методика оценки'!$H$289,'Методика оценки'!$E$289,IF('ИД Свод'!D72='Методика оценки'!$H$290,'Методика оценки'!$E$290,'Методика оценки'!$E$289)))*$D$63</f>
        <v>3</v>
      </c>
      <c r="F63" s="179">
        <f>(IF('ИД Свод'!E72='Методика оценки'!$H$289,'Методика оценки'!$E$289,IF('ИД Свод'!E72='Методика оценки'!$H$290,'Методика оценки'!$E$290,'Методика оценки'!$E$289)))*$D$63</f>
        <v>3</v>
      </c>
      <c r="G63" s="179">
        <f>(IF('ИД Свод'!F72='Методика оценки'!$H$289,'Методика оценки'!$E$289,IF('ИД Свод'!F72='Методика оценки'!$H$290,'Методика оценки'!$E$290,'Методика оценки'!$E$289)))*$D$63</f>
        <v>3</v>
      </c>
      <c r="H63" s="179">
        <f>(IF('ИД Свод'!G72='Методика оценки'!$H$289,'Методика оценки'!$E$289,IF('ИД Свод'!G72='Методика оценки'!$H$290,'Методика оценки'!$E$290,'Методика оценки'!$E$289)))*$D$63</f>
        <v>3</v>
      </c>
      <c r="I63" s="179">
        <f>(IF('ИД Свод'!H72='Методика оценки'!$H$289,'Методика оценки'!$E$289,IF('ИД Свод'!H72='Методика оценки'!$H$290,'Методика оценки'!$E$290,'Методика оценки'!$E$289)))*$D$63</f>
        <v>3</v>
      </c>
      <c r="J63" s="179">
        <f>(IF('ИД Свод'!I72='Методика оценки'!$H$289,'Методика оценки'!$E$289,IF('ИД Свод'!I72='Методика оценки'!$H$290,'Методика оценки'!$E$290,'Методика оценки'!$E$289)))*$D$63</f>
        <v>3</v>
      </c>
      <c r="K63" s="179">
        <f>(IF('ИД Свод'!J72='Методика оценки'!$H$289,'Методика оценки'!$E$289,IF('ИД Свод'!J72='Методика оценки'!$H$290,'Методика оценки'!$E$290,'Методика оценки'!$E$289)))*$D$63</f>
        <v>0</v>
      </c>
      <c r="L63" s="179">
        <f>(IF('ИД Свод'!K72='Методика оценки'!$H$289,'Методика оценки'!$E$289,IF('ИД Свод'!K72='Методика оценки'!$H$290,'Методика оценки'!$E$290,'Методика оценки'!$E$289)))*$D$63</f>
        <v>3</v>
      </c>
    </row>
    <row r="64" spans="1:12" hidden="1" outlineLevel="1">
      <c r="A64" s="65"/>
      <c r="B64" s="86" t="str">
        <f>'Методика оценки'!A291</f>
        <v>К4.22.</v>
      </c>
      <c r="C64" s="86" t="str">
        <f>'Методика оценки'!C291</f>
        <v>Наличие оборудованного процедурного кабинета</v>
      </c>
      <c r="D64" s="123">
        <f>'Методика оценки'!D291</f>
        <v>0.03</v>
      </c>
      <c r="E64" s="179">
        <f>(IF('ИД Свод'!D73='Методика оценки'!$H$292,'Методика оценки'!$E$292,IF('ИД Свод'!D73='Методика оценки'!$H$293,'Методика оценки'!$E$293,'Методика оценки'!$E$292)))*$D$64</f>
        <v>0</v>
      </c>
      <c r="F64" s="179">
        <f>(IF('ИД Свод'!E73='Методика оценки'!$H$292,'Методика оценки'!$E$292,IF('ИД Свод'!E73='Методика оценки'!$H$293,'Методика оценки'!$E$293,'Методика оценки'!$E$292)))*$D$64</f>
        <v>0</v>
      </c>
      <c r="G64" s="179">
        <f>(IF('ИД Свод'!F73='Методика оценки'!$H$292,'Методика оценки'!$E$292,IF('ИД Свод'!F73='Методика оценки'!$H$293,'Методика оценки'!$E$293,'Методика оценки'!$E$292)))*$D$64</f>
        <v>0</v>
      </c>
      <c r="H64" s="179">
        <f>(IF('ИД Свод'!G73='Методика оценки'!$H$292,'Методика оценки'!$E$292,IF('ИД Свод'!G73='Методика оценки'!$H$293,'Методика оценки'!$E$293,'Методика оценки'!$E$292)))*$D$64</f>
        <v>0</v>
      </c>
      <c r="I64" s="179">
        <f>(IF('ИД Свод'!H73='Методика оценки'!$H$292,'Методика оценки'!$E$292,IF('ИД Свод'!H73='Методика оценки'!$H$293,'Методика оценки'!$E$293,'Методика оценки'!$E$292)))*$D$64</f>
        <v>0</v>
      </c>
      <c r="J64" s="179">
        <f>(IF('ИД Свод'!I73='Методика оценки'!$H$292,'Методика оценки'!$E$292,IF('ИД Свод'!I73='Методика оценки'!$H$293,'Методика оценки'!$E$293,'Методика оценки'!$E$292)))*$D$64</f>
        <v>0</v>
      </c>
      <c r="K64" s="179">
        <f>(IF('ИД Свод'!J73='Методика оценки'!$H$292,'Методика оценки'!$E$292,IF('ИД Свод'!J73='Методика оценки'!$H$293,'Методика оценки'!$E$293,'Методика оценки'!$E$292)))*$D$64</f>
        <v>0</v>
      </c>
      <c r="L64" s="179">
        <f>(IF('ИД Свод'!K73='Методика оценки'!$H$292,'Методика оценки'!$E$292,IF('ИД Свод'!K73='Методика оценки'!$H$293,'Методика оценки'!$E$293,'Методика оценки'!$E$292)))*$D$64</f>
        <v>3</v>
      </c>
    </row>
    <row r="65" spans="1:12" ht="18.75" hidden="1" customHeight="1" outlineLevel="1">
      <c r="A65" s="65"/>
      <c r="B65" s="86" t="str">
        <f>'Методика оценки'!A294</f>
        <v>К4.23.</v>
      </c>
      <c r="C65" s="86" t="str">
        <f>'Методика оценки'!C294</f>
        <v>Наличие оборудованного изолятора</v>
      </c>
      <c r="D65" s="123">
        <f>'Методика оценки'!D294</f>
        <v>0.03</v>
      </c>
      <c r="E65" s="179">
        <f>(IF('ИД Свод'!D74='Методика оценки'!$H$295,'Методика оценки'!$E$295,IF('ИД Свод'!D74='Методика оценки'!$H$296,'Методика оценки'!$E$296,'Методика оценки'!$E$295)))*$D$65</f>
        <v>0</v>
      </c>
      <c r="F65" s="179">
        <f>(IF('ИД Свод'!E74='Методика оценки'!$H$295,'Методика оценки'!$E$295,IF('ИД Свод'!E74='Методика оценки'!$H$296,'Методика оценки'!$E$296,'Методика оценки'!$E$295)))*$D$65</f>
        <v>0</v>
      </c>
      <c r="G65" s="179">
        <f>(IF('ИД Свод'!F74='Методика оценки'!$H$295,'Методика оценки'!$E$295,IF('ИД Свод'!F74='Методика оценки'!$H$296,'Методика оценки'!$E$296,'Методика оценки'!$E$295)))*$D$65</f>
        <v>0</v>
      </c>
      <c r="H65" s="179">
        <f>(IF('ИД Свод'!G74='Методика оценки'!$H$295,'Методика оценки'!$E$295,IF('ИД Свод'!G74='Методика оценки'!$H$296,'Методика оценки'!$E$296,'Методика оценки'!$E$295)))*$D$65</f>
        <v>0</v>
      </c>
      <c r="I65" s="179">
        <f>(IF('ИД Свод'!H74='Методика оценки'!$H$295,'Методика оценки'!$E$295,IF('ИД Свод'!H74='Методика оценки'!$H$296,'Методика оценки'!$E$296,'Методика оценки'!$E$295)))*$D$65</f>
        <v>0</v>
      </c>
      <c r="J65" s="179">
        <f>(IF('ИД Свод'!I74='Методика оценки'!$H$295,'Методика оценки'!$E$295,IF('ИД Свод'!I74='Методика оценки'!$H$296,'Методика оценки'!$E$296,'Методика оценки'!$E$295)))*$D$65</f>
        <v>0</v>
      </c>
      <c r="K65" s="179">
        <f>(IF('ИД Свод'!J74='Методика оценки'!$H$295,'Методика оценки'!$E$295,IF('ИД Свод'!J74='Методика оценки'!$H$296,'Методика оценки'!$E$296,'Методика оценки'!$E$295)))*$D$65</f>
        <v>0</v>
      </c>
      <c r="L65" s="179">
        <f>(IF('ИД Свод'!K74='Методика оценки'!$H$295,'Методика оценки'!$E$295,IF('ИД Свод'!K74='Методика оценки'!$H$296,'Методика оценки'!$E$296,'Методика оценки'!$E$295)))*$D$65</f>
        <v>3</v>
      </c>
    </row>
    <row r="66" spans="1:12" hidden="1" outlineLevel="1">
      <c r="A66" s="65"/>
      <c r="B66" s="86" t="str">
        <f>'Методика оценки'!A297</f>
        <v>К4.24.</v>
      </c>
      <c r="C66" s="86" t="str">
        <f>'Методика оценки'!C297</f>
        <v>Наличие специального оборудованного кабинета педагога-психолога</v>
      </c>
      <c r="D66" s="123">
        <f>'Методика оценки'!D297</f>
        <v>0.03</v>
      </c>
      <c r="E66" s="118">
        <f>(IF('ИД Свод'!D75='Методика оценки'!$H$298,'Методика оценки'!$E$298,IF('ИД Свод'!D75='Методика оценки'!$H$299,'Методика оценки'!$E$299,'Методика оценки'!$E$298)))*$D$66</f>
        <v>0</v>
      </c>
      <c r="F66" s="118">
        <f>(IF('ИД Свод'!E75='Методика оценки'!$H$298,'Методика оценки'!$E$298,IF('ИД Свод'!E75='Методика оценки'!$H$299,'Методика оценки'!$E$299,'Методика оценки'!$E$298)))*$D$66</f>
        <v>0</v>
      </c>
      <c r="G66" s="118">
        <f>(IF('ИД Свод'!F75='Методика оценки'!$H$298,'Методика оценки'!$E$298,IF('ИД Свод'!F75='Методика оценки'!$H$299,'Методика оценки'!$E$299,'Методика оценки'!$E$298)))*$D$66</f>
        <v>0</v>
      </c>
      <c r="H66" s="118">
        <f>(IF('ИД Свод'!G75='Методика оценки'!$H$298,'Методика оценки'!$E$298,IF('ИД Свод'!G75='Методика оценки'!$H$299,'Методика оценки'!$E$299,'Методика оценки'!$E$298)))*$D$66</f>
        <v>0</v>
      </c>
      <c r="I66" s="118">
        <f>(IF('ИД Свод'!H75='Методика оценки'!$H$298,'Методика оценки'!$E$298,IF('ИД Свод'!H75='Методика оценки'!$H$299,'Методика оценки'!$E$299,'Методика оценки'!$E$298)))*$D$66</f>
        <v>0</v>
      </c>
      <c r="J66" s="118">
        <f>(IF('ИД Свод'!I75='Методика оценки'!$H$298,'Методика оценки'!$E$298,IF('ИД Свод'!I75='Методика оценки'!$H$299,'Методика оценки'!$E$299,'Методика оценки'!$E$298)))*$D$66</f>
        <v>0</v>
      </c>
      <c r="K66" s="118">
        <f>(IF('ИД Свод'!J75='Методика оценки'!$H$298,'Методика оценки'!$E$298,IF('ИД Свод'!J75='Методика оценки'!$H$299,'Методика оценки'!$E$299,'Методика оценки'!$E$298)))*$D$66</f>
        <v>0</v>
      </c>
      <c r="L66" s="118">
        <f>(IF('ИД Свод'!K75='Методика оценки'!$H$298,'Методика оценки'!$E$298,IF('ИД Свод'!K75='Методика оценки'!$H$299,'Методика оценки'!$E$299,'Методика оценки'!$E$298)))*$D$66</f>
        <v>0</v>
      </c>
    </row>
    <row r="67" spans="1:12" hidden="1" outlineLevel="1">
      <c r="A67" s="65"/>
      <c r="B67" s="86" t="str">
        <f>'Методика оценки'!A300</f>
        <v>К4.25.</v>
      </c>
      <c r="C67" s="86" t="str">
        <f>'Методика оценки'!C300</f>
        <v>Наличие специального оборудованного кабинета учителя-логопеда</v>
      </c>
      <c r="D67" s="123">
        <f>'Методика оценки'!D300</f>
        <v>0.03</v>
      </c>
      <c r="E67" s="118">
        <f>(IF('ИД Свод'!D76='Методика оценки'!$H$301,'Методика оценки'!$E$301,IF('ИД Свод'!D76='Методика оценки'!$H$302,'Методика оценки'!$E$302,'Методика оценки'!$E$301)))*$D$67</f>
        <v>0</v>
      </c>
      <c r="F67" s="118">
        <f>(IF('ИД Свод'!E76='Методика оценки'!$H$301,'Методика оценки'!$E$301,IF('ИД Свод'!E76='Методика оценки'!$H$302,'Методика оценки'!$E$302,'Методика оценки'!$E$301)))*$D$67</f>
        <v>0</v>
      </c>
      <c r="G67" s="118">
        <f>(IF('ИД Свод'!F76='Методика оценки'!$H$301,'Методика оценки'!$E$301,IF('ИД Свод'!F76='Методика оценки'!$H$302,'Методика оценки'!$E$302,'Методика оценки'!$E$301)))*$D$67</f>
        <v>0</v>
      </c>
      <c r="H67" s="118">
        <f>(IF('ИД Свод'!G76='Методика оценки'!$H$301,'Методика оценки'!$E$301,IF('ИД Свод'!G76='Методика оценки'!$H$302,'Методика оценки'!$E$302,'Методика оценки'!$E$301)))*$D$67</f>
        <v>0</v>
      </c>
      <c r="I67" s="118">
        <f>(IF('ИД Свод'!H76='Методика оценки'!$H$301,'Методика оценки'!$E$301,IF('ИД Свод'!H76='Методика оценки'!$H$302,'Методика оценки'!$E$302,'Методика оценки'!$E$301)))*$D$67</f>
        <v>0</v>
      </c>
      <c r="J67" s="118">
        <f>(IF('ИД Свод'!I76='Методика оценки'!$H$301,'Методика оценки'!$E$301,IF('ИД Свод'!I76='Методика оценки'!$H$302,'Методика оценки'!$E$302,'Методика оценки'!$E$301)))*$D$67</f>
        <v>0</v>
      </c>
      <c r="K67" s="118">
        <f>(IF('ИД Свод'!J76='Методика оценки'!$H$301,'Методика оценки'!$E$301,IF('ИД Свод'!J76='Методика оценки'!$H$302,'Методика оценки'!$E$302,'Методика оценки'!$E$301)))*$D$67</f>
        <v>0</v>
      </c>
      <c r="L67" s="118">
        <f>(IF('ИД Свод'!K76='Методика оценки'!$H$301,'Методика оценки'!$E$301,IF('ИД Свод'!K76='Методика оценки'!$H$302,'Методика оценки'!$E$302,'Методика оценки'!$E$301)))*$D$67</f>
        <v>0</v>
      </c>
    </row>
    <row r="68" spans="1:12" ht="30" hidden="1" outlineLevel="1">
      <c r="A68" s="65"/>
      <c r="B68" s="86" t="str">
        <f>'Методика оценки'!A307</f>
        <v>К4.26.</v>
      </c>
      <c r="C68" s="86" t="str">
        <f>'Методика оценки'!C307</f>
        <v>Оценка обеспеченности ДОО игрушками, указанная в Акте проверки готовности ДОО к 2014-2015 учебному году</v>
      </c>
      <c r="D68" s="123">
        <f>'Методика оценки'!D307</f>
        <v>0.06</v>
      </c>
      <c r="E68" s="118">
        <f>(IF('ИД Свод'!D77='Методика оценки'!$H$308,'Методика оценки'!$E$308,IF('ИД Свод'!D77='Методика оценки'!$H$309,'Методика оценки'!$E$309,IF('ИД Свод'!D77='Методика оценки'!$H$310,'Методика оценки'!$E$310,IF('ИД Свод'!D77='Методика оценки'!$H$311,'Методика оценки'!$E$311,'Методика оценки'!$C$310)))))*$D$68</f>
        <v>4.5</v>
      </c>
      <c r="F68" s="118">
        <f>(IF('ИД Свод'!E77='Методика оценки'!$H$308,'Методика оценки'!$E$308,IF('ИД Свод'!E77='Методика оценки'!$H$309,'Методика оценки'!$E$309,IF('ИД Свод'!E77='Методика оценки'!$H$310,'Методика оценки'!$E$310,IF('ИД Свод'!E77='Методика оценки'!$H$311,'Методика оценки'!$E$311,'Методика оценки'!$C$310)))))*$D$68</f>
        <v>4.5</v>
      </c>
      <c r="G68" s="118">
        <f>(IF('ИД Свод'!F77='Методика оценки'!$H$308,'Методика оценки'!$E$308,IF('ИД Свод'!F77='Методика оценки'!$H$309,'Методика оценки'!$E$309,IF('ИД Свод'!F77='Методика оценки'!$H$310,'Методика оценки'!$E$310,IF('ИД Свод'!F77='Методика оценки'!$H$311,'Методика оценки'!$E$311,'Методика оценки'!$C$310)))))*$D$68</f>
        <v>4.5</v>
      </c>
      <c r="H68" s="118">
        <f>(IF('ИД Свод'!G77='Методика оценки'!$H$308,'Методика оценки'!$E$308,IF('ИД Свод'!G77='Методика оценки'!$H$309,'Методика оценки'!$E$309,IF('ИД Свод'!G77='Методика оценки'!$H$310,'Методика оценки'!$E$310,IF('ИД Свод'!G77='Методика оценки'!$H$311,'Методика оценки'!$E$311,'Методика оценки'!$C$310)))))*$D$68</f>
        <v>0</v>
      </c>
      <c r="I68" s="118">
        <f>(IF('ИД Свод'!H77='Методика оценки'!$H$308,'Методика оценки'!$E$308,IF('ИД Свод'!H77='Методика оценки'!$H$309,'Методика оценки'!$E$309,IF('ИД Свод'!H77='Методика оценки'!$H$310,'Методика оценки'!$E$310,IF('ИД Свод'!H77='Методика оценки'!$H$311,'Методика оценки'!$E$311,'Методика оценки'!$C$310)))))*$D$68</f>
        <v>4.5</v>
      </c>
      <c r="J68" s="118">
        <f>(IF('ИД Свод'!I77='Методика оценки'!$H$308,'Методика оценки'!$E$308,IF('ИД Свод'!I77='Методика оценки'!$H$309,'Методика оценки'!$E$309,IF('ИД Свод'!I77='Методика оценки'!$H$310,'Методика оценки'!$E$310,IF('ИД Свод'!I77='Методика оценки'!$H$311,'Методика оценки'!$E$311,'Методика оценки'!$C$310)))))*$D$68</f>
        <v>4.5</v>
      </c>
      <c r="K68" s="118">
        <f>(IF('ИД Свод'!J77='Методика оценки'!$H$308,'Методика оценки'!$E$308,IF('ИД Свод'!J77='Методика оценки'!$H$309,'Методика оценки'!$E$309,IF('ИД Свод'!J77='Методика оценки'!$H$310,'Методика оценки'!$E$310,IF('ИД Свод'!J77='Методика оценки'!$H$311,'Методика оценки'!$E$311,'Методика оценки'!$C$310)))))*$D$68</f>
        <v>4.5</v>
      </c>
      <c r="L68" s="118">
        <f>(IF('ИД Свод'!K77='Методика оценки'!$H$308,'Методика оценки'!$E$308,IF('ИД Свод'!K77='Методика оценки'!$H$309,'Методика оценки'!$E$309,IF('ИД Свод'!K77='Методика оценки'!$H$310,'Методика оценки'!$E$310,IF('ИД Свод'!K77='Методика оценки'!$H$311,'Методика оценки'!$E$311,'Методика оценки'!$C$310)))))*$D$68</f>
        <v>4.5</v>
      </c>
    </row>
    <row r="69" spans="1:12" ht="30" hidden="1" outlineLevel="1">
      <c r="A69" s="65"/>
      <c r="B69" s="86" t="str">
        <f>'Методика оценки'!A312</f>
        <v>К4.27.</v>
      </c>
      <c r="C69" s="86"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D69" s="123">
        <f>'Методика оценки'!D312</f>
        <v>0.06</v>
      </c>
      <c r="E69" s="118">
        <f>(IF('ИД Свод'!D78='Методика оценки'!$H$313,'Методика оценки'!$E$313,IF('ИД Свод'!D78='Методика оценки'!$H$314,'Методика оценки'!$E$314,IF('ИД Свод'!D78='Методика оценки'!$H$315,'Методика оценки'!$E$315,IF('ИД Свод'!D78='Методика оценки'!$H$316,'Методика оценки'!$E$316,'Методика оценки'!$C$315)))))*$D$69</f>
        <v>4.5</v>
      </c>
      <c r="F69" s="118">
        <f>(IF('ИД Свод'!E78='Методика оценки'!$H$313,'Методика оценки'!$E$313,IF('ИД Свод'!E78='Методика оценки'!$H$314,'Методика оценки'!$E$314,IF('ИД Свод'!E78='Методика оценки'!$H$315,'Методика оценки'!$E$315,IF('ИД Свод'!E78='Методика оценки'!$H$316,'Методика оценки'!$E$316,'Методика оценки'!$C$315)))))*$D$69</f>
        <v>4.5</v>
      </c>
      <c r="G69" s="118">
        <f>(IF('ИД Свод'!F78='Методика оценки'!$H$313,'Методика оценки'!$E$313,IF('ИД Свод'!F78='Методика оценки'!$H$314,'Методика оценки'!$E$314,IF('ИД Свод'!F78='Методика оценки'!$H$315,'Методика оценки'!$E$315,IF('ИД Свод'!F78='Методика оценки'!$H$316,'Методика оценки'!$E$316,'Методика оценки'!$C$315)))))*$D$69</f>
        <v>4.5</v>
      </c>
      <c r="H69" s="118">
        <f>(IF('ИД Свод'!G78='Методика оценки'!$H$313,'Методика оценки'!$E$313,IF('ИД Свод'!G78='Методика оценки'!$H$314,'Методика оценки'!$E$314,IF('ИД Свод'!G78='Методика оценки'!$H$315,'Методика оценки'!$E$315,IF('ИД Свод'!G78='Методика оценки'!$H$316,'Методика оценки'!$E$316,'Методика оценки'!$C$315)))))*$D$69</f>
        <v>0</v>
      </c>
      <c r="I69" s="118">
        <f>(IF('ИД Свод'!H78='Методика оценки'!$H$313,'Методика оценки'!$E$313,IF('ИД Свод'!H78='Методика оценки'!$H$314,'Методика оценки'!$E$314,IF('ИД Свод'!H78='Методика оценки'!$H$315,'Методика оценки'!$E$315,IF('ИД Свод'!H78='Методика оценки'!$H$316,'Методика оценки'!$E$316,'Методика оценки'!$C$315)))))*$D$69</f>
        <v>4.5</v>
      </c>
      <c r="J69" s="118">
        <f>(IF('ИД Свод'!I78='Методика оценки'!$H$313,'Методика оценки'!$E$313,IF('ИД Свод'!I78='Методика оценки'!$H$314,'Методика оценки'!$E$314,IF('ИД Свод'!I78='Методика оценки'!$H$315,'Методика оценки'!$E$315,IF('ИД Свод'!I78='Методика оценки'!$H$316,'Методика оценки'!$E$316,'Методика оценки'!$C$315)))))*$D$69</f>
        <v>4.5</v>
      </c>
      <c r="K69" s="118">
        <f>(IF('ИД Свод'!J78='Методика оценки'!$H$313,'Методика оценки'!$E$313,IF('ИД Свод'!J78='Методика оценки'!$H$314,'Методика оценки'!$E$314,IF('ИД Свод'!J78='Методика оценки'!$H$315,'Методика оценки'!$E$315,IF('ИД Свод'!J78='Методика оценки'!$H$316,'Методика оценки'!$E$316,'Методика оценки'!$C$315)))))*$D$69</f>
        <v>4.5</v>
      </c>
      <c r="L69" s="118">
        <f>(IF('ИД Свод'!K78='Методика оценки'!$H$313,'Методика оценки'!$E$313,IF('ИД Свод'!K78='Методика оценки'!$H$314,'Методика оценки'!$E$314,IF('ИД Свод'!K78='Методика оценки'!$H$315,'Методика оценки'!$E$315,IF('ИД Свод'!K78='Методика оценки'!$H$316,'Методика оценки'!$E$316,'Методика оценки'!$C$315)))))*$D$69</f>
        <v>4.5</v>
      </c>
    </row>
    <row r="70" spans="1:12" ht="30" hidden="1" outlineLevel="1">
      <c r="A70" s="65"/>
      <c r="B70" s="86" t="str">
        <f>'Методика оценки'!A317</f>
        <v>К4.28.</v>
      </c>
      <c r="C70" s="86" t="str">
        <f>'Методика оценки'!C317</f>
        <v>Оценка состояния пищеблока, указанная в Акте проверки готовности ДОО к 2014-2015 учебному году</v>
      </c>
      <c r="D70" s="123">
        <f>'Методика оценки'!D317</f>
        <v>0.06</v>
      </c>
      <c r="E70" s="118">
        <f>(IF('ИД Свод'!D79='Методика оценки'!$H$318,'Методика оценки'!$E$318,IF('ИД Свод'!D79='Методика оценки'!$H$319,'Методика оценки'!$E$319,IF('ИД Свод'!D79='Методика оценки'!$H$320,'Методика оценки'!$E$320,IF('ИД Свод'!D79='Методика оценки'!$H$321,'Методика оценки'!$E$321,'Методика оценки'!$C$320)))))*$D$70</f>
        <v>3</v>
      </c>
      <c r="F70" s="118">
        <f>(IF('ИД Свод'!E79='Методика оценки'!$H$318,'Методика оценки'!$E$318,IF('ИД Свод'!E79='Методика оценки'!$H$319,'Методика оценки'!$E$319,IF('ИД Свод'!E79='Методика оценки'!$H$320,'Методика оценки'!$E$320,IF('ИД Свод'!E79='Методика оценки'!$H$321,'Методика оценки'!$E$321,'Методика оценки'!$C$320)))))*$D$70</f>
        <v>3</v>
      </c>
      <c r="G70" s="118">
        <f>(IF('ИД Свод'!F79='Методика оценки'!$H$318,'Методика оценки'!$E$318,IF('ИД Свод'!F79='Методика оценки'!$H$319,'Методика оценки'!$E$319,IF('ИД Свод'!F79='Методика оценки'!$H$320,'Методика оценки'!$E$320,IF('ИД Свод'!F79='Методика оценки'!$H$321,'Методика оценки'!$E$321,'Методика оценки'!$C$320)))))*$D$70</f>
        <v>3</v>
      </c>
      <c r="H70" s="118">
        <f>(IF('ИД Свод'!G79='Методика оценки'!$H$318,'Методика оценки'!$E$318,IF('ИД Свод'!G79='Методика оценки'!$H$319,'Методика оценки'!$E$319,IF('ИД Свод'!G79='Методика оценки'!$H$320,'Методика оценки'!$E$320,IF('ИД Свод'!G79='Методика оценки'!$H$321,'Методика оценки'!$E$321,'Методика оценки'!$C$320)))))*$D$70</f>
        <v>4.5</v>
      </c>
      <c r="I70" s="118">
        <f>(IF('ИД Свод'!H79='Методика оценки'!$H$318,'Методика оценки'!$E$318,IF('ИД Свод'!H79='Методика оценки'!$H$319,'Методика оценки'!$E$319,IF('ИД Свод'!H79='Методика оценки'!$H$320,'Методика оценки'!$E$320,IF('ИД Свод'!H79='Методика оценки'!$H$321,'Методика оценки'!$E$321,'Методика оценки'!$C$320)))))*$D$70</f>
        <v>3</v>
      </c>
      <c r="J70" s="118">
        <f>(IF('ИД Свод'!I79='Методика оценки'!$H$318,'Методика оценки'!$E$318,IF('ИД Свод'!I79='Методика оценки'!$H$319,'Методика оценки'!$E$319,IF('ИД Свод'!I79='Методика оценки'!$H$320,'Методика оценки'!$E$320,IF('ИД Свод'!I79='Методика оценки'!$H$321,'Методика оценки'!$E$321,'Методика оценки'!$C$320)))))*$D$70</f>
        <v>4.5</v>
      </c>
      <c r="K70" s="118">
        <f>(IF('ИД Свод'!J79='Методика оценки'!$H$318,'Методика оценки'!$E$318,IF('ИД Свод'!J79='Методика оценки'!$H$319,'Методика оценки'!$E$319,IF('ИД Свод'!J79='Методика оценки'!$H$320,'Методика оценки'!$E$320,IF('ИД Свод'!J79='Методика оценки'!$H$321,'Методика оценки'!$E$321,'Методика оценки'!$C$320)))))*$D$70</f>
        <v>3</v>
      </c>
      <c r="L70" s="118">
        <f>(IF('ИД Свод'!K79='Методика оценки'!$H$318,'Методика оценки'!$E$318,IF('ИД Свод'!K79='Методика оценки'!$H$319,'Методика оценки'!$E$319,IF('ИД Свод'!K79='Методика оценки'!$H$320,'Методика оценки'!$E$320,IF('ИД Свод'!K79='Методика оценки'!$H$321,'Методика оценки'!$E$321,'Методика оценки'!$C$320)))))*$D$70</f>
        <v>4.5</v>
      </c>
    </row>
    <row r="71" spans="1:12" collapsed="1">
      <c r="A71" s="64"/>
      <c r="B71" s="106" t="str">
        <f>'Методика оценки'!A322</f>
        <v>К5</v>
      </c>
      <c r="C71" s="106" t="str">
        <f>'Методика оценки'!B322</f>
        <v>Группа критериев 5. Обеспеченность финансовыми ресурсами</v>
      </c>
      <c r="D71" s="122">
        <f>'Методика оценки'!D322</f>
        <v>0.05</v>
      </c>
      <c r="E71" s="178">
        <f t="shared" ref="E71:L71" si="5">SUM(E72:E75)*$D$71</f>
        <v>3.75</v>
      </c>
      <c r="F71" s="178">
        <f t="shared" si="5"/>
        <v>3.75</v>
      </c>
      <c r="G71" s="178">
        <f t="shared" si="5"/>
        <v>3.75</v>
      </c>
      <c r="H71" s="178">
        <f t="shared" si="5"/>
        <v>3.75</v>
      </c>
      <c r="I71" s="178">
        <f t="shared" si="5"/>
        <v>3.75</v>
      </c>
      <c r="J71" s="178">
        <f t="shared" si="5"/>
        <v>3.75</v>
      </c>
      <c r="K71" s="178">
        <f t="shared" si="5"/>
        <v>3.75</v>
      </c>
      <c r="L71" s="178">
        <f t="shared" si="5"/>
        <v>3.75</v>
      </c>
    </row>
    <row r="72" spans="1:12" ht="45" hidden="1" outlineLevel="1">
      <c r="A72" s="65"/>
      <c r="B72" s="86" t="str">
        <f>'Методика оценки'!A323</f>
        <v>К5.1.</v>
      </c>
      <c r="C72" s="86" t="str">
        <f>'Методика оценки'!C323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2" s="123">
        <f>'Методика оценки'!D323</f>
        <v>0.25</v>
      </c>
      <c r="E72" s="118">
        <f>(IF(('ИД Свод'!D80/'ИД Свод'!D81)&lt;'Методика оценки'!$H$325,'Методика оценки'!$E$325,IF(('ИД Свод'!D80/'ИД Свод'!D81)&gt;='Методика оценки'!$H$326,'Методика оценки'!$E$326,'Методика оценки'!$E$325)))*$D$72</f>
        <v>25</v>
      </c>
      <c r="F72" s="118">
        <f>(IF(('ИД Свод'!E80/'ИД Свод'!E81)&lt;'Методика оценки'!$H$325,'Методика оценки'!$E$325,IF(('ИД Свод'!E80/'ИД Свод'!E81)&gt;='Методика оценки'!$H$326,'Методика оценки'!$E$326,'Методика оценки'!$E$325)))*$D$72</f>
        <v>25</v>
      </c>
      <c r="G72" s="118">
        <f>(IF(('ИД Свод'!F80/'ИД Свод'!F81)&lt;'Методика оценки'!$H$325,'Методика оценки'!$E$325,IF(('ИД Свод'!F80/'ИД Свод'!F81)&gt;='Методика оценки'!$H$326,'Методика оценки'!$E$326,'Методика оценки'!$E$325)))*$D$72</f>
        <v>25</v>
      </c>
      <c r="H72" s="118">
        <f>(IF(('ИД Свод'!G80/'ИД Свод'!G81)&lt;'Методика оценки'!$H$325,'Методика оценки'!$E$325,IF(('ИД Свод'!G80/'ИД Свод'!G81)&gt;='Методика оценки'!$H$326,'Методика оценки'!$E$326,'Методика оценки'!$E$325)))*$D$72</f>
        <v>25</v>
      </c>
      <c r="I72" s="118">
        <f>(IF(('ИД Свод'!H80/'ИД Свод'!H81)&lt;'Методика оценки'!$H$325,'Методика оценки'!$E$325,IF(('ИД Свод'!H80/'ИД Свод'!H81)&gt;='Методика оценки'!$H$326,'Методика оценки'!$E$326,'Методика оценки'!$E$325)))*$D$72</f>
        <v>25</v>
      </c>
      <c r="J72" s="118">
        <f>(IF(('ИД Свод'!I80/'ИД Свод'!I81)&lt;'Методика оценки'!$H$325,'Методика оценки'!$E$325,IF(('ИД Свод'!I80/'ИД Свод'!I81)&gt;='Методика оценки'!$H$326,'Методика оценки'!$E$326,'Методика оценки'!$E$325)))*$D$72</f>
        <v>25</v>
      </c>
      <c r="K72" s="118">
        <f>(IF(('ИД Свод'!J80/'ИД Свод'!J81)&lt;'Методика оценки'!$H$325,'Методика оценки'!$E$325,IF(('ИД Свод'!J80/'ИД Свод'!J81)&gt;='Методика оценки'!$H$326,'Методика оценки'!$E$326,'Методика оценки'!$E$325)))*$D$72</f>
        <v>25</v>
      </c>
      <c r="L72" s="118">
        <f>(IF(('ИД Свод'!K80/'ИД Свод'!K81)&lt;'Методика оценки'!$H$325,'Методика оценки'!$E$325,IF(('ИД Свод'!K80/'ИД Свод'!K81)&gt;='Методика оценки'!$H$326,'Методика оценки'!$E$326,'Методика оценки'!$E$325)))*$D$72</f>
        <v>25</v>
      </c>
    </row>
    <row r="73" spans="1:12" ht="30" hidden="1" outlineLevel="1">
      <c r="A73" s="65"/>
      <c r="B73" s="86" t="str">
        <f>'Методика оценки'!A327</f>
        <v>К5.2.</v>
      </c>
      <c r="C73" s="86" t="str">
        <f>'Методика оценки'!C327</f>
        <v>Отношение среднего размера родительской платы за услуги ДОО к среднему размеру родительской платы за услуги ДОО в Чеченской Республике</v>
      </c>
      <c r="D73" s="123">
        <f>'Методика оценки'!D327</f>
        <v>0.25</v>
      </c>
      <c r="E73" s="118">
        <f>(IF(('ИД Свод'!D82/'ИД Свод'!D83)&lt;='Методика оценки'!$H$329,'Методика оценки'!$E$329,IF(('ИД Свод'!D82/'ИД Свод'!D83)&gt;'Методика оценки'!$H$330,'Методика оценки'!$E$330,'Методика оценки'!$E$329)))*$D$73</f>
        <v>25</v>
      </c>
      <c r="F73" s="118">
        <f>(IF(('ИД Свод'!E82/'ИД Свод'!E83)&lt;='Методика оценки'!$H$329,'Методика оценки'!$E$329,IF(('ИД Свод'!E82/'ИД Свод'!E83)&gt;'Методика оценки'!$H$330,'Методика оценки'!$E$330,'Методика оценки'!$E$329)))*$D$73</f>
        <v>25</v>
      </c>
      <c r="G73" s="118">
        <f>(IF(('ИД Свод'!F82/'ИД Свод'!F83)&lt;='Методика оценки'!$H$329,'Методика оценки'!$E$329,IF(('ИД Свод'!F82/'ИД Свод'!F83)&gt;'Методика оценки'!$H$330,'Методика оценки'!$E$330,'Методика оценки'!$E$329)))*$D$73</f>
        <v>25</v>
      </c>
      <c r="H73" s="118">
        <f>(IF(('ИД Свод'!G82/'ИД Свод'!G83)&lt;='Методика оценки'!$H$329,'Методика оценки'!$E$329,IF(('ИД Свод'!G82/'ИД Свод'!G83)&gt;'Методика оценки'!$H$330,'Методика оценки'!$E$330,'Методика оценки'!$E$329)))*$D$73</f>
        <v>25</v>
      </c>
      <c r="I73" s="118">
        <f>(IF(('ИД Свод'!H82/'ИД Свод'!H83)&lt;='Методика оценки'!$H$329,'Методика оценки'!$E$329,IF(('ИД Свод'!H82/'ИД Свод'!H83)&gt;'Методика оценки'!$H$330,'Методика оценки'!$E$330,'Методика оценки'!$E$329)))*$D$73</f>
        <v>25</v>
      </c>
      <c r="J73" s="118">
        <f>(IF(('ИД Свод'!I82/'ИД Свод'!I83)&lt;='Методика оценки'!$H$329,'Методика оценки'!$E$329,IF(('ИД Свод'!I82/'ИД Свод'!I83)&gt;'Методика оценки'!$H$330,'Методика оценки'!$E$330,'Методика оценки'!$E$329)))*$D$73</f>
        <v>25</v>
      </c>
      <c r="K73" s="118">
        <f>(IF(('ИД Свод'!J82/'ИД Свод'!J83)&lt;='Методика оценки'!$H$329,'Методика оценки'!$E$329,IF(('ИД Свод'!J82/'ИД Свод'!J83)&gt;'Методика оценки'!$H$330,'Методика оценки'!$E$330,'Методика оценки'!$E$329)))*$D$73</f>
        <v>25</v>
      </c>
      <c r="L73" s="118">
        <f>(IF(('ИД Свод'!K82/'ИД Свод'!K83)&lt;='Методика оценки'!$H$329,'Методика оценки'!$E$329,IF(('ИД Свод'!K82/'ИД Свод'!K83)&gt;'Методика оценки'!$H$330,'Методика оценки'!$E$330,'Методика оценки'!$E$329)))*$D$73</f>
        <v>25</v>
      </c>
    </row>
    <row r="74" spans="1:12" hidden="1" outlineLevel="1">
      <c r="A74" s="65"/>
      <c r="B74" s="86" t="str">
        <f>'Методика оценки'!A331</f>
        <v>К5.3.</v>
      </c>
      <c r="C74" s="86" t="str">
        <f>'Методика оценки'!C331</f>
        <v>Средние расходы на обеспечение образовательного процесса на 1 воспитанника</v>
      </c>
      <c r="D74" s="123">
        <f>'Методика оценки'!D331</f>
        <v>0.25</v>
      </c>
      <c r="E74" s="179">
        <f>IF(('ИД Свод'!D84/'ИД Свод'!D9)&lt;='Методика оценки'!$J$332,'Методика оценки'!$E$332,IF('Методика оценки'!$H$333&lt;=('ИД Свод'!D84/'ИД Свод'!D9)&lt;='Методика оценки'!$J$333,'Методика оценки'!$E$333,IF(('ИД Свод'!D84/'ИД Свод'!D9)&gt;='Методика оценки'!$H$334,'Методика оценки'!$E$334,ISERROR(0)))*$D$74)</f>
        <v>25</v>
      </c>
      <c r="F74" s="179">
        <f>IF(('ИД Свод'!E84/'ИД Свод'!E9)&lt;='Методика оценки'!$J$332,'Методика оценки'!$E$332,IF('Методика оценки'!$H$333&lt;=('ИД Свод'!E84/'ИД Свод'!E9)&lt;='Методика оценки'!$J$333,'Методика оценки'!$E$333,IF(('ИД Свод'!E84/'ИД Свод'!E9)&gt;='Методика оценки'!$H$334,'Методика оценки'!$E$334,ISERROR(0)))*$D$74)</f>
        <v>25</v>
      </c>
      <c r="G74" s="179">
        <f>IF(('ИД Свод'!F84/'ИД Свод'!F9)&lt;='Методика оценки'!$J$332,'Методика оценки'!$E$332,IF('Методика оценки'!$H$333&lt;=('ИД Свод'!F84/'ИД Свод'!F9)&lt;='Методика оценки'!$J$333,'Методика оценки'!$E$333,IF(('ИД Свод'!F84/'ИД Свод'!F9)&gt;='Методика оценки'!$H$334,'Методика оценки'!$E$334,ISERROR(0)))*$D$74)</f>
        <v>25</v>
      </c>
      <c r="H74" s="179">
        <f>IF(('ИД Свод'!G84/'ИД Свод'!G9)&lt;='Методика оценки'!$J$332,'Методика оценки'!$E$332,IF('Методика оценки'!$H$333&lt;=('ИД Свод'!G84/'ИД Свод'!G9)&lt;='Методика оценки'!$J$333,'Методика оценки'!$E$333,IF(('ИД Свод'!G84/'ИД Свод'!G9)&gt;='Методика оценки'!$H$334,'Методика оценки'!$E$334,ISERROR(0)))*$D$74)</f>
        <v>25</v>
      </c>
      <c r="I74" s="179">
        <f>IF(('ИД Свод'!H84/'ИД Свод'!H9)&lt;='Методика оценки'!$J$332,'Методика оценки'!$E$332,IF('Методика оценки'!$H$333&lt;=('ИД Свод'!H84/'ИД Свод'!H9)&lt;='Методика оценки'!$J$333,'Методика оценки'!$E$333,IF(('ИД Свод'!H84/'ИД Свод'!H9)&gt;='Методика оценки'!$H$334,'Методика оценки'!$E$334,ISERROR(0)))*$D$74)</f>
        <v>25</v>
      </c>
      <c r="J74" s="179">
        <f>IF(('ИД Свод'!I84/'ИД Свод'!I9)&lt;='Методика оценки'!$J$332,'Методика оценки'!$E$332,IF('Методика оценки'!$H$333&lt;=('ИД Свод'!I84/'ИД Свод'!I9)&lt;='Методика оценки'!$J$333,'Методика оценки'!$E$333,IF(('ИД Свод'!I84/'ИД Свод'!I9)&gt;='Методика оценки'!$H$334,'Методика оценки'!$E$334,ISERROR(0)))*$D$74)</f>
        <v>25</v>
      </c>
      <c r="K74" s="179">
        <f>IF(('ИД Свод'!J84/'ИД Свод'!J9)&lt;='Методика оценки'!$J$332,'Методика оценки'!$E$332,IF('Методика оценки'!$H$333&lt;=('ИД Свод'!J84/'ИД Свод'!J9)&lt;='Методика оценки'!$J$333,'Методика оценки'!$E$333,IF(('ИД Свод'!J84/'ИД Свод'!J9)&gt;='Методика оценки'!$H$334,'Методика оценки'!$E$334,ISERROR(0)))*$D$74)</f>
        <v>25</v>
      </c>
      <c r="L74" s="179">
        <f>IF(('ИД Свод'!K84/'ИД Свод'!K9)&lt;='Методика оценки'!$J$332,'Методика оценки'!$E$332,IF('Методика оценки'!$H$333&lt;=('ИД Свод'!K84/'ИД Свод'!K9)&lt;='Методика оценки'!$J$333,'Методика оценки'!$E$333,IF(('ИД Свод'!K84/'ИД Свод'!K9)&gt;='Методика оценки'!$H$334,'Методика оценки'!$E$334,ISERROR(0)))*$D$74)</f>
        <v>25</v>
      </c>
    </row>
    <row r="75" spans="1:12" hidden="1" outlineLevel="1">
      <c r="A75" s="65"/>
      <c r="B75" s="111" t="str">
        <f>'Методика оценки'!A335</f>
        <v>К5.4.</v>
      </c>
      <c r="C75" s="111" t="str">
        <f>'Методика оценки'!C335</f>
        <v>Объем платных услуг на 1 воспитанника</v>
      </c>
      <c r="D75" s="123">
        <f>'Методика оценки'!D335</f>
        <v>0.25</v>
      </c>
      <c r="E75" s="179">
        <f>IF(('ИД Свод'!D85/'ИД Свод'!D9)&lt;='Методика оценки'!$J$336,'Методика оценки'!$E$336,IF('Методика оценки'!$H$337&lt;=('ИД Свод'!D85/'ИД Свод'!D9)&lt;='Методика оценки'!$J$337,'Методика оценки'!$E$337,IF(('ИД Свод'!D85/'ИД Свод'!D9)&gt;='Методика оценки'!$H$338,'Методика оценки'!$E$338,'Методика оценки'!$E$337)))*$D$75</f>
        <v>0</v>
      </c>
      <c r="F75" s="179">
        <f>IF(('ИД Свод'!E85/'ИД Свод'!E9)&lt;='Методика оценки'!$J$336,'Методика оценки'!$E$336,IF('Методика оценки'!$H$337&lt;=('ИД Свод'!E85/'ИД Свод'!E9)&lt;='Методика оценки'!$J$337,'Методика оценки'!$E$337,IF(('ИД Свод'!E85/'ИД Свод'!E9)&gt;='Методика оценки'!$H$338,'Методика оценки'!$E$338,'Методика оценки'!$E$337)))*$D$75</f>
        <v>0</v>
      </c>
      <c r="G75" s="179">
        <f>IF(('ИД Свод'!F85/'ИД Свод'!F9)&lt;='Методика оценки'!$J$336,'Методика оценки'!$E$336,IF('Методика оценки'!$H$337&lt;=('ИД Свод'!F85/'ИД Свод'!F9)&lt;='Методика оценки'!$J$337,'Методика оценки'!$E$337,IF(('ИД Свод'!F85/'ИД Свод'!F9)&gt;='Методика оценки'!$H$338,'Методика оценки'!$E$338,'Методика оценки'!$E$337)))*$D$75</f>
        <v>0</v>
      </c>
      <c r="H75" s="179">
        <f>IF(('ИД Свод'!G85/'ИД Свод'!G9)&lt;='Методика оценки'!$J$336,'Методика оценки'!$E$336,IF('Методика оценки'!$H$337&lt;=('ИД Свод'!G85/'ИД Свод'!G9)&lt;='Методика оценки'!$J$337,'Методика оценки'!$E$337,IF(('ИД Свод'!G85/'ИД Свод'!G9)&gt;='Методика оценки'!$H$338,'Методика оценки'!$E$338,'Методика оценки'!$E$337)))*$D$75</f>
        <v>0</v>
      </c>
      <c r="I75" s="179">
        <f>IF(('ИД Свод'!H85/'ИД Свод'!H9)&lt;='Методика оценки'!$J$336,'Методика оценки'!$E$336,IF('Методика оценки'!$H$337&lt;=('ИД Свод'!H85/'ИД Свод'!H9)&lt;='Методика оценки'!$J$337,'Методика оценки'!$E$337,IF(('ИД Свод'!H85/'ИД Свод'!H9)&gt;='Методика оценки'!$H$338,'Методика оценки'!$E$338,'Методика оценки'!$E$337)))*$D$75</f>
        <v>0</v>
      </c>
      <c r="J75" s="179">
        <f>IF(('ИД Свод'!I85/'ИД Свод'!I9)&lt;='Методика оценки'!$J$336,'Методика оценки'!$E$336,IF('Методика оценки'!$H$337&lt;=('ИД Свод'!I85/'ИД Свод'!I9)&lt;='Методика оценки'!$J$337,'Методика оценки'!$E$337,IF(('ИД Свод'!I85/'ИД Свод'!I9)&gt;='Методика оценки'!$H$338,'Методика оценки'!$E$338,'Методика оценки'!$E$337)))*$D$75</f>
        <v>0</v>
      </c>
      <c r="K75" s="179">
        <f>IF(('ИД Свод'!J85/'ИД Свод'!J9)&lt;='Методика оценки'!$J$336,'Методика оценки'!$E$336,IF('Методика оценки'!$H$337&lt;=('ИД Свод'!J85/'ИД Свод'!J9)&lt;='Методика оценки'!$J$337,'Методика оценки'!$E$337,IF(('ИД Свод'!J85/'ИД Свод'!J9)&gt;='Методика оценки'!$H$338,'Методика оценки'!$E$338,'Методика оценки'!$E$337)))*$D$75</f>
        <v>0</v>
      </c>
      <c r="L75" s="179">
        <f>IF(('ИД Свод'!K85/'ИД Свод'!K9)&lt;='Методика оценки'!$J$336,'Методика оценки'!$E$336,IF('Методика оценки'!$H$337&lt;=('ИД Свод'!K85/'ИД Свод'!K9)&lt;='Методика оценки'!$J$337,'Методика оценки'!$E$337,IF(('ИД Свод'!K85/'ИД Свод'!K9)&gt;='Методика оценки'!$H$338,'Методика оценки'!$E$338,'Методика оценки'!$E$337)))*$D$75</f>
        <v>0</v>
      </c>
    </row>
    <row r="76" spans="1:12" collapsed="1">
      <c r="A76" s="64"/>
      <c r="B76" s="106" t="str">
        <f>'Методика оценки'!A341</f>
        <v>К6</v>
      </c>
      <c r="C76" s="106" t="str">
        <f>'Методика оценки'!B341</f>
        <v>Группа критериев 6. Качество информирования</v>
      </c>
      <c r="D76" s="122">
        <f>'Методика оценки'!D341</f>
        <v>0.1</v>
      </c>
      <c r="E76" s="178">
        <f t="shared" ref="E76:L76" si="6">(SUM(E77:E78)+SUM(E84:E85)+SUM(E88:E90)+SUM(E94:E97))*$D$76</f>
        <v>5.3330000000000002</v>
      </c>
      <c r="F76" s="178">
        <f t="shared" si="6"/>
        <v>5.3330000000000002</v>
      </c>
      <c r="G76" s="178">
        <f t="shared" si="6"/>
        <v>5.3330000000000002</v>
      </c>
      <c r="H76" s="178">
        <f t="shared" si="6"/>
        <v>4.2329999999999997</v>
      </c>
      <c r="I76" s="178">
        <f t="shared" si="6"/>
        <v>1</v>
      </c>
      <c r="J76" s="178">
        <f t="shared" si="6"/>
        <v>4.9990000000000006</v>
      </c>
      <c r="K76" s="178">
        <f t="shared" si="6"/>
        <v>1.1000000000000001</v>
      </c>
      <c r="L76" s="178">
        <f t="shared" si="6"/>
        <v>6.9990000000000014</v>
      </c>
    </row>
    <row r="77" spans="1:12" hidden="1" outlineLevel="1">
      <c r="A77" s="65"/>
      <c r="B77" s="111" t="str">
        <f>'Методика оценки'!A342</f>
        <v>К6.1.</v>
      </c>
      <c r="C77" s="86" t="str">
        <f>'Методика оценки'!C342</f>
        <v>Наличие функционирующего официального сайта ДОО в сети Интернет</v>
      </c>
      <c r="D77" s="123">
        <f>'Методика оценки'!D342</f>
        <v>0.05</v>
      </c>
      <c r="E77" s="118">
        <f>(IF('ИД Свод'!D86='Методика оценки'!$H$343,'Методика оценки'!$E$343,IF('ИД Свод'!D86='Методика оценки'!$H$344,'Методика оценки'!$E$344,'Методика оценки'!$E$343)))*$D$77</f>
        <v>5</v>
      </c>
      <c r="F77" s="118">
        <f>(IF('ИД Свод'!E86='Методика оценки'!$H$343,'Методика оценки'!$E$343,IF('ИД Свод'!E86='Методика оценки'!$H$344,'Методика оценки'!$E$344,'Методика оценки'!$E$343)))*$D$77</f>
        <v>5</v>
      </c>
      <c r="G77" s="118">
        <f>(IF('ИД Свод'!F86='Методика оценки'!$H$343,'Методика оценки'!$E$343,IF('ИД Свод'!F86='Методика оценки'!$H$344,'Методика оценки'!$E$344,'Методика оценки'!$E$343)))*$D$77</f>
        <v>5</v>
      </c>
      <c r="H77" s="118">
        <f>(IF('ИД Свод'!G86='Методика оценки'!$H$343,'Методика оценки'!$E$343,IF('ИД Свод'!G86='Методика оценки'!$H$344,'Методика оценки'!$E$344,'Методика оценки'!$E$343)))*$D$77</f>
        <v>5</v>
      </c>
      <c r="I77" s="118">
        <f>(IF('ИД Свод'!H86='Методика оценки'!$H$343,'Методика оценки'!$E$343,IF('ИД Свод'!H86='Методика оценки'!$H$344,'Методика оценки'!$E$344,'Методика оценки'!$E$343)))*$D$77</f>
        <v>5</v>
      </c>
      <c r="J77" s="118">
        <f>(IF('ИД Свод'!I86='Методика оценки'!$H$343,'Методика оценки'!$E$343,IF('ИД Свод'!I86='Методика оценки'!$H$344,'Методика оценки'!$E$344,'Методика оценки'!$E$343)))*$D$77</f>
        <v>5</v>
      </c>
      <c r="K77" s="118">
        <f>(IF('ИД Свод'!J86='Методика оценки'!$H$343,'Методика оценки'!$E$343,IF('ИД Свод'!J86='Методика оценки'!$H$344,'Методика оценки'!$E$344,'Методика оценки'!$E$343)))*$D$77</f>
        <v>0</v>
      </c>
      <c r="L77" s="118">
        <f>(IF('ИД Свод'!K86='Методика оценки'!$H$343,'Методика оценки'!$E$343,IF('ИД Свод'!K86='Методика оценки'!$H$344,'Методика оценки'!$E$344,'Методика оценки'!$E$343)))*$D$77</f>
        <v>5</v>
      </c>
    </row>
    <row r="78" spans="1:12" hidden="1" outlineLevel="1">
      <c r="A78" s="65"/>
      <c r="B78" s="111" t="str">
        <f>'Методика оценки'!A345</f>
        <v>К6.2.</v>
      </c>
      <c r="C78" s="86" t="str">
        <f>'Методика оценки'!C345</f>
        <v>Наличие на официальном сайте ДОО учредительной и контактной информации</v>
      </c>
      <c r="D78" s="123">
        <f>'Методика оценки'!D345</f>
        <v>0.05</v>
      </c>
      <c r="E78" s="118">
        <f t="shared" ref="E78:L78" si="7">SUM(E79:E83)*$D$78</f>
        <v>5</v>
      </c>
      <c r="F78" s="118">
        <f t="shared" si="7"/>
        <v>5</v>
      </c>
      <c r="G78" s="118">
        <f t="shared" si="7"/>
        <v>5</v>
      </c>
      <c r="H78" s="118">
        <f t="shared" si="7"/>
        <v>4</v>
      </c>
      <c r="I78" s="118">
        <f t="shared" si="7"/>
        <v>5</v>
      </c>
      <c r="J78" s="118">
        <f t="shared" si="7"/>
        <v>5</v>
      </c>
      <c r="K78" s="118">
        <f t="shared" si="7"/>
        <v>1</v>
      </c>
      <c r="L78" s="118">
        <f t="shared" si="7"/>
        <v>5</v>
      </c>
    </row>
    <row r="79" spans="1:12" hidden="1" outlineLevel="1">
      <c r="A79" s="66"/>
      <c r="B79" s="112" t="str">
        <f>'Методика оценки'!A346</f>
        <v>К6.2.1.</v>
      </c>
      <c r="C79" s="113" t="str">
        <f>'Методика оценки'!K346</f>
        <v>о дате создания ДОО</v>
      </c>
      <c r="D79" s="124"/>
      <c r="E79" s="182">
        <f>IF('ИД Свод'!D88='Методика оценки'!$H$347,'Методика оценки'!$E$347,IF('ИД Свод'!D88='Методика оценки'!$H$348,'Методика оценки'!$E$348,'Методика оценки'!$E$347))</f>
        <v>20</v>
      </c>
      <c r="F79" s="182">
        <f>IF('ИД Свод'!E88='Методика оценки'!$H$347,'Методика оценки'!$E$347,IF('ИД Свод'!E88='Методика оценки'!$H$348,'Методика оценки'!$E$348,'Методика оценки'!$E$347))</f>
        <v>20</v>
      </c>
      <c r="G79" s="182">
        <f>IF('ИД Свод'!F88='Методика оценки'!$H$347,'Методика оценки'!$E$347,IF('ИД Свод'!F88='Методика оценки'!$H$348,'Методика оценки'!$E$348,'Методика оценки'!$E$347))</f>
        <v>20</v>
      </c>
      <c r="H79" s="182">
        <f>IF('ИД Свод'!G88='Методика оценки'!$H$347,'Методика оценки'!$E$347,IF('ИД Свод'!G88='Методика оценки'!$H$348,'Методика оценки'!$E$348,'Методика оценки'!$E$347))</f>
        <v>0</v>
      </c>
      <c r="I79" s="182">
        <f>IF('ИД Свод'!H88='Методика оценки'!$H$347,'Методика оценки'!$E$347,IF('ИД Свод'!H88='Методика оценки'!$H$348,'Методика оценки'!$E$348,'Методика оценки'!$E$347))</f>
        <v>20</v>
      </c>
      <c r="J79" s="182">
        <f>IF('ИД Свод'!I88='Методика оценки'!$H$347,'Методика оценки'!$E$347,IF('ИД Свод'!I88='Методика оценки'!$H$348,'Методика оценки'!$E$348,'Методика оценки'!$E$347))</f>
        <v>20</v>
      </c>
      <c r="K79" s="182">
        <f>IF('ИД Свод'!J88='Методика оценки'!$H$347,'Методика оценки'!$E$347,IF('ИД Свод'!J88='Методика оценки'!$H$348,'Методика оценки'!$E$348,'Методика оценки'!$E$347))</f>
        <v>0</v>
      </c>
      <c r="L79" s="182">
        <f>IF('ИД Свод'!K88='Методика оценки'!$H$347,'Методика оценки'!$E$347,IF('ИД Свод'!K88='Методика оценки'!$H$348,'Методика оценки'!$E$348,'Методика оценки'!$E$347))</f>
        <v>20</v>
      </c>
    </row>
    <row r="80" spans="1:12" hidden="1" outlineLevel="1">
      <c r="A80" s="66"/>
      <c r="B80" s="112" t="str">
        <f>'Методика оценки'!A349</f>
        <v>К6.2.2.</v>
      </c>
      <c r="C80" s="113" t="str">
        <f>'Методика оценки'!K349</f>
        <v>об учредителях ДОО</v>
      </c>
      <c r="D80" s="124"/>
      <c r="E80" s="182">
        <f>IF('ИД Свод'!D89='Методика оценки'!$H$350,'Методика оценки'!$E$350,IF('ИД Свод'!D89='Методика оценки'!$H$351,'Методика оценки'!$E$351,'Методика оценки'!$E$350))</f>
        <v>20</v>
      </c>
      <c r="F80" s="182">
        <f>IF('ИД Свод'!E89='Методика оценки'!$H$350,'Методика оценки'!$E$350,IF('ИД Свод'!E89='Методика оценки'!$H$351,'Методика оценки'!$E$351,'Методика оценки'!$E$350))</f>
        <v>20</v>
      </c>
      <c r="G80" s="182">
        <f>IF('ИД Свод'!F89='Методика оценки'!$H$350,'Методика оценки'!$E$350,IF('ИД Свод'!F89='Методика оценки'!$H$351,'Методика оценки'!$E$351,'Методика оценки'!$E$350))</f>
        <v>20</v>
      </c>
      <c r="H80" s="182">
        <f>IF('ИД Свод'!G89='Методика оценки'!$H$350,'Методика оценки'!$E$350,IF('ИД Свод'!G89='Методика оценки'!$H$351,'Методика оценки'!$E$351,'Методика оценки'!$E$350))</f>
        <v>20</v>
      </c>
      <c r="I80" s="182">
        <f>IF('ИД Свод'!H89='Методика оценки'!$H$350,'Методика оценки'!$E$350,IF('ИД Свод'!H89='Методика оценки'!$H$351,'Методика оценки'!$E$351,'Методика оценки'!$E$350))</f>
        <v>20</v>
      </c>
      <c r="J80" s="182">
        <f>IF('ИД Свод'!I89='Методика оценки'!$H$350,'Методика оценки'!$E$350,IF('ИД Свод'!I89='Методика оценки'!$H$351,'Методика оценки'!$E$351,'Методика оценки'!$E$350))</f>
        <v>20</v>
      </c>
      <c r="K80" s="182">
        <f>IF('ИД Свод'!J89='Методика оценки'!$H$350,'Методика оценки'!$E$350,IF('ИД Свод'!J89='Методика оценки'!$H$351,'Методика оценки'!$E$351,'Методика оценки'!$E$350))</f>
        <v>0</v>
      </c>
      <c r="L80" s="182">
        <f>IF('ИД Свод'!K89='Методика оценки'!$H$350,'Методика оценки'!$E$350,IF('ИД Свод'!K89='Методика оценки'!$H$351,'Методика оценки'!$E$351,'Методика оценки'!$E$350))</f>
        <v>20</v>
      </c>
    </row>
    <row r="81" spans="1:12" hidden="1" outlineLevel="1">
      <c r="A81" s="66"/>
      <c r="B81" s="112" t="str">
        <f>'Методика оценки'!A352</f>
        <v>К6.2.3.</v>
      </c>
      <c r="C81" s="113" t="str">
        <f>'Методика оценки'!K352</f>
        <v>о месте нахождения ДОО</v>
      </c>
      <c r="D81" s="124"/>
      <c r="E81" s="182">
        <f>IF('ИД Свод'!D90='Методика оценки'!$H$353,'Методика оценки'!$E$353,IF('ИД Свод'!D90='Методика оценки'!$H$354,'Методика оценки'!$E$354,'Методика оценки'!$E$353))</f>
        <v>20</v>
      </c>
      <c r="F81" s="182">
        <f>IF('ИД Свод'!E90='Методика оценки'!$H$353,'Методика оценки'!$E$353,IF('ИД Свод'!E90='Методика оценки'!$H$354,'Методика оценки'!$E$354,'Методика оценки'!$E$353))</f>
        <v>20</v>
      </c>
      <c r="G81" s="182">
        <f>IF('ИД Свод'!F90='Методика оценки'!$H$353,'Методика оценки'!$E$353,IF('ИД Свод'!F90='Методика оценки'!$H$354,'Методика оценки'!$E$354,'Методика оценки'!$E$353))</f>
        <v>20</v>
      </c>
      <c r="H81" s="182">
        <f>IF('ИД Свод'!G90='Методика оценки'!$H$353,'Методика оценки'!$E$353,IF('ИД Свод'!G90='Методика оценки'!$H$354,'Методика оценки'!$E$354,'Методика оценки'!$E$353))</f>
        <v>20</v>
      </c>
      <c r="I81" s="182">
        <f>IF('ИД Свод'!H90='Методика оценки'!$H$353,'Методика оценки'!$E$353,IF('ИД Свод'!H90='Методика оценки'!$H$354,'Методика оценки'!$E$354,'Методика оценки'!$E$353))</f>
        <v>20</v>
      </c>
      <c r="J81" s="182">
        <f>IF('ИД Свод'!I90='Методика оценки'!$H$353,'Методика оценки'!$E$353,IF('ИД Свод'!I90='Методика оценки'!$H$354,'Методика оценки'!$E$354,'Методика оценки'!$E$353))</f>
        <v>20</v>
      </c>
      <c r="K81" s="182">
        <f>IF('ИД Свод'!J90='Методика оценки'!$H$353,'Методика оценки'!$E$353,IF('ИД Свод'!J90='Методика оценки'!$H$354,'Методика оценки'!$E$354,'Методика оценки'!$E$353))</f>
        <v>0</v>
      </c>
      <c r="L81" s="182">
        <f>IF('ИД Свод'!K90='Методика оценки'!$H$353,'Методика оценки'!$E$353,IF('ИД Свод'!K90='Методика оценки'!$H$354,'Методика оценки'!$E$354,'Методика оценки'!$E$353))</f>
        <v>20</v>
      </c>
    </row>
    <row r="82" spans="1:12" hidden="1" outlineLevel="1">
      <c r="A82" s="66"/>
      <c r="B82" s="112" t="str">
        <f>'Методика оценки'!A355</f>
        <v>К6.2.4.</v>
      </c>
      <c r="C82" s="113" t="str">
        <f>'Методика оценки'!K355</f>
        <v>о графике работы ДОО</v>
      </c>
      <c r="D82" s="124"/>
      <c r="E82" s="182">
        <f>IF('ИД Свод'!D91='Методика оценки'!$H$356,'Методика оценки'!$E$356,IF('ИД Свод'!D91='Методика оценки'!$H$357,'Методика оценки'!$E$357,'Методика оценки'!$E$356))</f>
        <v>20</v>
      </c>
      <c r="F82" s="182">
        <f>IF('ИД Свод'!E91='Методика оценки'!$H$356,'Методика оценки'!$E$356,IF('ИД Свод'!E91='Методика оценки'!$H$357,'Методика оценки'!$E$357,'Методика оценки'!$E$356))</f>
        <v>20</v>
      </c>
      <c r="G82" s="182">
        <f>IF('ИД Свод'!F91='Методика оценки'!$H$356,'Методика оценки'!$E$356,IF('ИД Свод'!F91='Методика оценки'!$H$357,'Методика оценки'!$E$357,'Методика оценки'!$E$356))</f>
        <v>20</v>
      </c>
      <c r="H82" s="182">
        <f>IF('ИД Свод'!G91='Методика оценки'!$H$356,'Методика оценки'!$E$356,IF('ИД Свод'!G91='Методика оценки'!$H$357,'Методика оценки'!$E$357,'Методика оценки'!$E$356))</f>
        <v>20</v>
      </c>
      <c r="I82" s="182">
        <f>IF('ИД Свод'!H91='Методика оценки'!$H$356,'Методика оценки'!$E$356,IF('ИД Свод'!H91='Методика оценки'!$H$357,'Методика оценки'!$E$357,'Методика оценки'!$E$356))</f>
        <v>20</v>
      </c>
      <c r="J82" s="182">
        <f>IF('ИД Свод'!I91='Методика оценки'!$H$356,'Методика оценки'!$E$356,IF('ИД Свод'!I91='Методика оценки'!$H$357,'Методика оценки'!$E$357,'Методика оценки'!$E$356))</f>
        <v>20</v>
      </c>
      <c r="K82" s="182">
        <f>IF('ИД Свод'!J91='Методика оценки'!$H$356,'Методика оценки'!$E$356,IF('ИД Свод'!J91='Методика оценки'!$H$357,'Методика оценки'!$E$357,'Методика оценки'!$E$356))</f>
        <v>0</v>
      </c>
      <c r="L82" s="182">
        <f>IF('ИД Свод'!K91='Методика оценки'!$H$356,'Методика оценки'!$E$356,IF('ИД Свод'!K91='Методика оценки'!$H$357,'Методика оценки'!$E$357,'Методика оценки'!$E$356))</f>
        <v>20</v>
      </c>
    </row>
    <row r="83" spans="1:12" hidden="1" outlineLevel="1">
      <c r="A83" s="66"/>
      <c r="B83" s="112" t="str">
        <f>'Методика оценки'!A358</f>
        <v>К6.2.5.</v>
      </c>
      <c r="C83" s="113" t="str">
        <f>'Методика оценки'!K358</f>
        <v>контактной информации ДОО (телефона, электронной почты)</v>
      </c>
      <c r="D83" s="124"/>
      <c r="E83" s="182">
        <f>IF('ИД Свод'!D92='Методика оценки'!$H$359,'Методика оценки'!$E$359,IF('ИД Свод'!D92='Методика оценки'!$H4360,'Методика оценки'!$E$359,'Методика оценки'!$E$360))</f>
        <v>20</v>
      </c>
      <c r="F83" s="182">
        <f>IF('ИД Свод'!E92='Методика оценки'!$H$359,'Методика оценки'!$E$359,IF('ИД Свод'!E92='Методика оценки'!$H4360,'Методика оценки'!$E$359,'Методика оценки'!$E$360))</f>
        <v>20</v>
      </c>
      <c r="G83" s="182">
        <f>IF('ИД Свод'!F92='Методика оценки'!$H$359,'Методика оценки'!$E$359,IF('ИД Свод'!F92='Методика оценки'!$H4360,'Методика оценки'!$E$359,'Методика оценки'!$E$360))</f>
        <v>20</v>
      </c>
      <c r="H83" s="182">
        <f>IF('ИД Свод'!G92='Методика оценки'!$H$359,'Методика оценки'!$E$359,IF('ИД Свод'!G92='Методика оценки'!$H4360,'Методика оценки'!$E$359,'Методика оценки'!$E$360))</f>
        <v>20</v>
      </c>
      <c r="I83" s="182">
        <f>IF('ИД Свод'!H92='Методика оценки'!$H$359,'Методика оценки'!$E$359,IF('ИД Свод'!H92='Методика оценки'!$H4360,'Методика оценки'!$E$359,'Методика оценки'!$E$360))</f>
        <v>20</v>
      </c>
      <c r="J83" s="182">
        <f>IF('ИД Свод'!I92='Методика оценки'!$H$359,'Методика оценки'!$E$359,IF('ИД Свод'!I92='Методика оценки'!$H4360,'Методика оценки'!$E$359,'Методика оценки'!$E$360))</f>
        <v>20</v>
      </c>
      <c r="K83" s="182">
        <f>IF('ИД Свод'!J92='Методика оценки'!$H$359,'Методика оценки'!$E$359,IF('ИД Свод'!J92='Методика оценки'!$H4360,'Методика оценки'!$E$359,'Методика оценки'!$E$360))</f>
        <v>20</v>
      </c>
      <c r="L83" s="182">
        <f>IF('ИД Свод'!K92='Методика оценки'!$H$359,'Методика оценки'!$E$359,IF('ИД Свод'!K92='Методика оценки'!$H4360,'Методика оценки'!$E$359,'Методика оценки'!$E$360))</f>
        <v>20</v>
      </c>
    </row>
    <row r="84" spans="1:12" hidden="1" outlineLevel="1">
      <c r="A84" s="65"/>
      <c r="B84" s="111" t="str">
        <f>'Методика оценки'!A361</f>
        <v>К6.3.</v>
      </c>
      <c r="C84" s="86" t="str">
        <f>'Методика оценки'!C361</f>
        <v>Наличие  на официальном сайте ДОО сведений о педагогических работниках</v>
      </c>
      <c r="D84" s="123">
        <f>'Методика оценки'!D361</f>
        <v>0.1</v>
      </c>
      <c r="E84" s="118">
        <f>(IF('ИД Свод'!D93='Методика оценки'!$H$362,'Методика оценки'!$E$362,IF('ИД Свод'!D93='Методика оценки'!$H$363,'Методика оценки'!$E$363,'Методика оценки'!$E$362)))*$D$84</f>
        <v>10</v>
      </c>
      <c r="F84" s="118">
        <f>(IF('ИД Свод'!E93='Методика оценки'!$H$362,'Методика оценки'!$E$362,IF('ИД Свод'!E93='Методика оценки'!$H$363,'Методика оценки'!$E$363,'Методика оценки'!$E$362)))*$D$84</f>
        <v>10</v>
      </c>
      <c r="G84" s="118">
        <f>(IF('ИД Свод'!F93='Методика оценки'!$H$362,'Методика оценки'!$E$362,IF('ИД Свод'!F93='Методика оценки'!$H$363,'Методика оценки'!$E$363,'Методика оценки'!$E$362)))*$D$84</f>
        <v>10</v>
      </c>
      <c r="H84" s="118">
        <f>(IF('ИД Свод'!G93='Методика оценки'!$H$362,'Методика оценки'!$E$362,IF('ИД Свод'!G93='Методика оценки'!$H$363,'Методика оценки'!$E$363,'Методика оценки'!$E$362)))*$D$84</f>
        <v>10</v>
      </c>
      <c r="I84" s="118">
        <f>(IF('ИД Свод'!H93='Методика оценки'!$H$362,'Методика оценки'!$E$362,IF('ИД Свод'!H93='Методика оценки'!$H$363,'Методика оценки'!$E$363,'Методика оценки'!$E$362)))*$D$84</f>
        <v>0</v>
      </c>
      <c r="J84" s="118">
        <f>(IF('ИД Свод'!I93='Методика оценки'!$H$362,'Методика оценки'!$E$362,IF('ИД Свод'!I93='Методика оценки'!$H$363,'Методика оценки'!$E$363,'Методика оценки'!$E$362)))*$D$84</f>
        <v>0</v>
      </c>
      <c r="K84" s="118">
        <f>(IF('ИД Свод'!J93='Методика оценки'!$H$362,'Методика оценки'!$E$362,IF('ИД Свод'!J93='Методика оценки'!$H$363,'Методика оценки'!$E$363,'Методика оценки'!$E$362)))*$D$84</f>
        <v>0</v>
      </c>
      <c r="L84" s="118">
        <f>(IF('ИД Свод'!K93='Методика оценки'!$H$362,'Методика оценки'!$E$362,IF('ИД Свод'!K93='Методика оценки'!$H$363,'Методика оценки'!$E$363,'Методика оценки'!$E$362)))*$D$84</f>
        <v>10</v>
      </c>
    </row>
    <row r="85" spans="1:12" hidden="1" outlineLevel="1">
      <c r="A85" s="65"/>
      <c r="B85" s="111" t="str">
        <f>'Методика оценки'!A364</f>
        <v>К6.4.</v>
      </c>
      <c r="C85" s="86" t="str">
        <f>'Методика оценки'!C364</f>
        <v>Наличие на официальном сайте ДОО информации о системе управления ДОО</v>
      </c>
      <c r="D85" s="123">
        <f>'Методика оценки'!D364</f>
        <v>0.1</v>
      </c>
      <c r="E85" s="118">
        <f t="shared" ref="E85:L85" si="8">SUM(E86:E87)*$D$85</f>
        <v>10</v>
      </c>
      <c r="F85" s="118">
        <f t="shared" si="8"/>
        <v>10</v>
      </c>
      <c r="G85" s="118">
        <f t="shared" si="8"/>
        <v>10</v>
      </c>
      <c r="H85" s="118">
        <f t="shared" si="8"/>
        <v>0</v>
      </c>
      <c r="I85" s="118">
        <f t="shared" si="8"/>
        <v>0</v>
      </c>
      <c r="J85" s="118">
        <f t="shared" si="8"/>
        <v>0</v>
      </c>
      <c r="K85" s="118">
        <f t="shared" si="8"/>
        <v>0</v>
      </c>
      <c r="L85" s="118">
        <f t="shared" si="8"/>
        <v>10</v>
      </c>
    </row>
    <row r="86" spans="1:12" hidden="1" outlineLevel="1">
      <c r="A86" s="66"/>
      <c r="B86" s="112" t="str">
        <f>'Методика оценки'!A365</f>
        <v>К6.4.1.</v>
      </c>
      <c r="C86" s="113" t="str">
        <f>'Методика оценки'!K365</f>
        <v>об органах управления</v>
      </c>
      <c r="D86" s="124"/>
      <c r="E86" s="182">
        <f>IF('ИД Свод'!D95='Методика оценки'!$H$366,'Методика оценки'!$E$366,IF('ИД Свод'!D95='Методика оценки'!$H$367,'Методика оценки'!$E$367,'Методика оценки'!$E$366))</f>
        <v>50</v>
      </c>
      <c r="F86" s="182">
        <f>IF('ИД Свод'!E95='Методика оценки'!$H$366,'Методика оценки'!$E$366,IF('ИД Свод'!E95='Методика оценки'!$H$367,'Методика оценки'!$E$367,'Методика оценки'!$E$366))</f>
        <v>50</v>
      </c>
      <c r="G86" s="182">
        <f>IF('ИД Свод'!F95='Методика оценки'!$H$366,'Методика оценки'!$E$366,IF('ИД Свод'!F95='Методика оценки'!$H$367,'Методика оценки'!$E$367,'Методика оценки'!$E$366))</f>
        <v>50</v>
      </c>
      <c r="H86" s="182">
        <f>IF('ИД Свод'!G95='Методика оценки'!$H$366,'Методика оценки'!$E$366,IF('ИД Свод'!G95='Методика оценки'!$H$367,'Методика оценки'!$E$367,'Методика оценки'!$E$366))</f>
        <v>0</v>
      </c>
      <c r="I86" s="182">
        <f>IF('ИД Свод'!H95='Методика оценки'!$H$366,'Методика оценки'!$E$366,IF('ИД Свод'!H95='Методика оценки'!$H$367,'Методика оценки'!$E$367,'Методика оценки'!$E$366))</f>
        <v>0</v>
      </c>
      <c r="J86" s="182">
        <f>IF('ИД Свод'!I95='Методика оценки'!$H$366,'Методика оценки'!$E$366,IF('ИД Свод'!I95='Методика оценки'!$H$367,'Методика оценки'!$E$367,'Методика оценки'!$E$366))</f>
        <v>0</v>
      </c>
      <c r="K86" s="182">
        <f>IF('ИД Свод'!J95='Методика оценки'!$H$366,'Методика оценки'!$E$366,IF('ИД Свод'!J95='Методика оценки'!$H$367,'Методика оценки'!$E$367,'Методика оценки'!$E$366))</f>
        <v>0</v>
      </c>
      <c r="L86" s="182">
        <f>IF('ИД Свод'!K95='Методика оценки'!$H$366,'Методика оценки'!$E$366,IF('ИД Свод'!K95='Методика оценки'!$H$367,'Методика оценки'!$E$367,'Методика оценки'!$E$366))</f>
        <v>50</v>
      </c>
    </row>
    <row r="87" spans="1:12" hidden="1" outlineLevel="1">
      <c r="A87" s="66"/>
      <c r="B87" s="112" t="str">
        <f>'Методика оценки'!A368</f>
        <v>К6.4.2.</v>
      </c>
      <c r="C87" s="113" t="str">
        <f>'Методика оценки'!K368</f>
        <v>о руководителях органов управления</v>
      </c>
      <c r="D87" s="124"/>
      <c r="E87" s="182">
        <f>IF('ИД Свод'!D96='Методика оценки'!$H$369,'Методика оценки'!$E$369,IF('ИД Свод'!D96='Методика оценки'!$H$370,'Методика оценки'!$E$370,'Методика оценки'!$E$369))</f>
        <v>50</v>
      </c>
      <c r="F87" s="182">
        <f>IF('ИД Свод'!E96='Методика оценки'!$H$369,'Методика оценки'!$E$369,IF('ИД Свод'!E96='Методика оценки'!$H$370,'Методика оценки'!$E$370,'Методика оценки'!$E$369))</f>
        <v>50</v>
      </c>
      <c r="G87" s="182">
        <f>IF('ИД Свод'!F96='Методика оценки'!$H$369,'Методика оценки'!$E$369,IF('ИД Свод'!F96='Методика оценки'!$H$370,'Методика оценки'!$E$370,'Методика оценки'!$E$369))</f>
        <v>50</v>
      </c>
      <c r="H87" s="182">
        <f>IF('ИД Свод'!G96='Методика оценки'!$H$369,'Методика оценки'!$E$369,IF('ИД Свод'!G96='Методика оценки'!$H$370,'Методика оценки'!$E$370,'Методика оценки'!$E$369))</f>
        <v>0</v>
      </c>
      <c r="I87" s="182">
        <f>IF('ИД Свод'!H96='Методика оценки'!$H$369,'Методика оценки'!$E$369,IF('ИД Свод'!H96='Методика оценки'!$H$370,'Методика оценки'!$E$370,'Методика оценки'!$E$369))</f>
        <v>0</v>
      </c>
      <c r="J87" s="182">
        <f>IF('ИД Свод'!I96='Методика оценки'!$H$369,'Методика оценки'!$E$369,IF('ИД Свод'!I96='Методика оценки'!$H$370,'Методика оценки'!$E$370,'Методика оценки'!$E$369))</f>
        <v>0</v>
      </c>
      <c r="K87" s="182">
        <f>IF('ИД Свод'!J96='Методика оценки'!$H$369,'Методика оценки'!$E$369,IF('ИД Свод'!J96='Методика оценки'!$H$370,'Методика оценки'!$E$370,'Методика оценки'!$E$369))</f>
        <v>0</v>
      </c>
      <c r="L87" s="182">
        <f>IF('ИД Свод'!K96='Методика оценки'!$H$369,'Методика оценки'!$E$369,IF('ИД Свод'!K96='Методика оценки'!$H$370,'Методика оценки'!$E$370,'Методика оценки'!$E$369))</f>
        <v>50</v>
      </c>
    </row>
    <row r="88" spans="1:12" hidden="1" outlineLevel="1">
      <c r="A88" s="65"/>
      <c r="B88" s="111" t="str">
        <f>'Методика оценки'!A371</f>
        <v>К6.5.</v>
      </c>
      <c r="C88" s="86" t="str">
        <f>'Методика оценки'!C371</f>
        <v>Наличие на официальном сайте отчета о результатах самообследования ДОО</v>
      </c>
      <c r="D88" s="123">
        <f>'Методика оценки'!D371</f>
        <v>0.1</v>
      </c>
      <c r="E88" s="118">
        <f>(IF('ИД Свод'!D97='Методика оценки'!$H$372,'Методика оценки'!$E4372,IF('ИД Свод'!D97='Методика оценки'!$H$373,'Методика оценки'!$E$373,'Методика оценки'!$E$372)))*$D$88</f>
        <v>0</v>
      </c>
      <c r="F88" s="118">
        <f>(IF('ИД Свод'!E97='Методика оценки'!$H$372,'Методика оценки'!$E4372,IF('ИД Свод'!E97='Методика оценки'!$H$373,'Методика оценки'!$E$373,'Методика оценки'!$E$372)))*$D$88</f>
        <v>0</v>
      </c>
      <c r="G88" s="118">
        <f>(IF('ИД Свод'!F97='Методика оценки'!$H$372,'Методика оценки'!$E4372,IF('ИД Свод'!F97='Методика оценки'!$H$373,'Методика оценки'!$E$373,'Методика оценки'!$E$372)))*$D$88</f>
        <v>0</v>
      </c>
      <c r="H88" s="118">
        <f>(IF('ИД Свод'!G97='Методика оценки'!$H$372,'Методика оценки'!$E4372,IF('ИД Свод'!G97='Методика оценки'!$H$373,'Методика оценки'!$E$373,'Методика оценки'!$E$372)))*$D$88</f>
        <v>0</v>
      </c>
      <c r="I88" s="118">
        <f>(IF('ИД Свод'!H97='Методика оценки'!$H$372,'Методика оценки'!$E4372,IF('ИД Свод'!H97='Методика оценки'!$H$373,'Методика оценки'!$E$373,'Методика оценки'!$E$372)))*$D$88</f>
        <v>0</v>
      </c>
      <c r="J88" s="118">
        <f>(IF('ИД Свод'!I97='Методика оценки'!$H$372,'Методика оценки'!$E4372,IF('ИД Свод'!I97='Методика оценки'!$H$373,'Методика оценки'!$E$373,'Методика оценки'!$E$372)))*$D$88</f>
        <v>0</v>
      </c>
      <c r="K88" s="118">
        <f>(IF('ИД Свод'!J97='Методика оценки'!$H$372,'Методика оценки'!$E4372,IF('ИД Свод'!J97='Методика оценки'!$H$373,'Методика оценки'!$E$373,'Методика оценки'!$E$372)))*$D$88</f>
        <v>0</v>
      </c>
      <c r="L88" s="118">
        <f>(IF('ИД Свод'!K97='Методика оценки'!$H$372,'Методика оценки'!$E4372,IF('ИД Свод'!K97='Методика оценки'!$H$373,'Методика оценки'!$E$373,'Методика оценки'!$E$372)))*$D$88</f>
        <v>0</v>
      </c>
    </row>
    <row r="89" spans="1:12" ht="30" hidden="1" outlineLevel="1">
      <c r="A89" s="65"/>
      <c r="B89" s="111" t="str">
        <f>'Методика оценки'!A374</f>
        <v>К6.6.</v>
      </c>
      <c r="C89" s="86" t="str">
        <f>'Методика оценки'!C374</f>
        <v>Наличие на официальном сайте информации о материально-техническом обеспечении образовательной деятельности в ДОО.</v>
      </c>
      <c r="D89" s="123">
        <f>'Методика оценки'!D374</f>
        <v>0.1</v>
      </c>
      <c r="E89" s="118">
        <f>(IF('ИД Свод'!D98='Методика оценки'!$H$375,'Методика оценки'!$E$375,IF('ИД Свод'!D98='Методика оценки'!$H$376,'Методика оценки'!$E$376,'Методика оценки'!$E4375)))*$D$89</f>
        <v>0</v>
      </c>
      <c r="F89" s="118">
        <f>(IF('ИД Свод'!E98='Методика оценки'!$H$375,'Методика оценки'!$E$375,IF('ИД Свод'!E98='Методика оценки'!$H$376,'Методика оценки'!$E$376,'Методика оценки'!$E4375)))*$D$89</f>
        <v>0</v>
      </c>
      <c r="G89" s="118">
        <f>(IF('ИД Свод'!F98='Методика оценки'!$H$375,'Методика оценки'!$E$375,IF('ИД Свод'!F98='Методика оценки'!$H$376,'Методика оценки'!$E$376,'Методика оценки'!$E4375)))*$D$89</f>
        <v>0</v>
      </c>
      <c r="H89" s="118">
        <f>(IF('ИД Свод'!G98='Методика оценки'!$H$375,'Методика оценки'!$E$375,IF('ИД Свод'!G98='Методика оценки'!$H$376,'Методика оценки'!$E$376,'Методика оценки'!$E4375)))*$D$89</f>
        <v>0</v>
      </c>
      <c r="I89" s="118">
        <f>(IF('ИД Свод'!H98='Методика оценки'!$H$375,'Методика оценки'!$E$375,IF('ИД Свод'!H98='Методика оценки'!$H$376,'Методика оценки'!$E$376,'Методика оценки'!$E4375)))*$D$89</f>
        <v>0</v>
      </c>
      <c r="J89" s="118">
        <f>(IF('ИД Свод'!I98='Методика оценки'!$H$375,'Методика оценки'!$E$375,IF('ИД Свод'!I98='Методика оценки'!$H$376,'Методика оценки'!$E$376,'Методика оценки'!$E4375)))*$D$89</f>
        <v>0</v>
      </c>
      <c r="K89" s="118">
        <f>(IF('ИД Свод'!J98='Методика оценки'!$H$375,'Методика оценки'!$E$375,IF('ИД Свод'!J98='Методика оценки'!$H$376,'Методика оценки'!$E$376,'Методика оценки'!$E4375)))*$D$89</f>
        <v>0</v>
      </c>
      <c r="L89" s="118">
        <f>(IF('ИД Свод'!K98='Методика оценки'!$H$375,'Методика оценки'!$E$375,IF('ИД Свод'!K98='Методика оценки'!$H$376,'Методика оценки'!$E$376,'Методика оценки'!$E4375)))*$D$89</f>
        <v>0</v>
      </c>
    </row>
    <row r="90" spans="1:12" ht="30" hidden="1" outlineLevel="1">
      <c r="A90" s="65"/>
      <c r="B90" s="111" t="str">
        <f>'Методика оценки'!A377</f>
        <v>К6.7.</v>
      </c>
      <c r="C90" s="86" t="str">
        <f>'Методика оценки'!C377</f>
        <v>Наличие на официальном сайте ДОО данных об образовательной программе и методических материалах.</v>
      </c>
      <c r="D90" s="123">
        <f>'Методика оценки'!D377</f>
        <v>0.1</v>
      </c>
      <c r="E90" s="118">
        <f t="shared" ref="E90:L90" si="9">SUM(E91:E93)*$D$90</f>
        <v>3.33</v>
      </c>
      <c r="F90" s="118">
        <f t="shared" si="9"/>
        <v>3.33</v>
      </c>
      <c r="G90" s="118">
        <f t="shared" si="9"/>
        <v>3.33</v>
      </c>
      <c r="H90" s="118">
        <f t="shared" si="9"/>
        <v>3.33</v>
      </c>
      <c r="I90" s="118">
        <f t="shared" si="9"/>
        <v>0</v>
      </c>
      <c r="J90" s="118">
        <f t="shared" si="9"/>
        <v>9.99</v>
      </c>
      <c r="K90" s="118">
        <f t="shared" si="9"/>
        <v>0</v>
      </c>
      <c r="L90" s="118">
        <f t="shared" si="9"/>
        <v>9.99</v>
      </c>
    </row>
    <row r="91" spans="1:12" hidden="1" outlineLevel="1">
      <c r="A91" s="66"/>
      <c r="B91" s="112" t="str">
        <f>'Методика оценки'!A378</f>
        <v>К6.7.1.</v>
      </c>
      <c r="C91" s="113" t="str">
        <f>'Методика оценки'!K378</f>
        <v>образовательную программу ДОО</v>
      </c>
      <c r="D91" s="124"/>
      <c r="E91" s="182">
        <f>IF('ИД Свод'!D100='Методика оценки'!$H$379,'Методика оценки'!$E$379,IF('ИД Свод'!D100='Методика оценки'!$H$380,'Методика оценки'!$E$380,'Методика оценки'!$E$379))</f>
        <v>0</v>
      </c>
      <c r="F91" s="182">
        <f>IF('ИД Свод'!E100='Методика оценки'!$H$379,'Методика оценки'!$E$379,IF('ИД Свод'!E100='Методика оценки'!$H$380,'Методика оценки'!$E$380,'Методика оценки'!$E$379))</f>
        <v>0</v>
      </c>
      <c r="G91" s="182">
        <f>IF('ИД Свод'!F100='Методика оценки'!$H$379,'Методика оценки'!$E$379,IF('ИД Свод'!F100='Методика оценки'!$H$380,'Методика оценки'!$E$380,'Методика оценки'!$E$379))</f>
        <v>0</v>
      </c>
      <c r="H91" s="182">
        <f>IF('ИД Свод'!G100='Методика оценки'!$H$379,'Методика оценки'!$E$379,IF('ИД Свод'!G100='Методика оценки'!$H$380,'Методика оценки'!$E$380,'Методика оценки'!$E$379))</f>
        <v>0</v>
      </c>
      <c r="I91" s="182">
        <f>IF('ИД Свод'!H100='Методика оценки'!$H$379,'Методика оценки'!$E$379,IF('ИД Свод'!H100='Методика оценки'!$H$380,'Методика оценки'!$E$380,'Методика оценки'!$E$379))</f>
        <v>0</v>
      </c>
      <c r="J91" s="182">
        <f>IF('ИД Свод'!I100='Методика оценки'!$H$379,'Методика оценки'!$E$379,IF('ИД Свод'!I100='Методика оценки'!$H$380,'Методика оценки'!$E$380,'Методика оценки'!$E$379))</f>
        <v>33.299999999999997</v>
      </c>
      <c r="K91" s="182">
        <f>IF('ИД Свод'!J100='Методика оценки'!$H$379,'Методика оценки'!$E$379,IF('ИД Свод'!J100='Методика оценки'!$H$380,'Методика оценки'!$E$380,'Методика оценки'!$E$379))</f>
        <v>0</v>
      </c>
      <c r="L91" s="182">
        <f>IF('ИД Свод'!K100='Методика оценки'!$H$379,'Методика оценки'!$E$379,IF('ИД Свод'!K100='Методика оценки'!$H$380,'Методика оценки'!$E$380,'Методика оценки'!$E$379))</f>
        <v>33.299999999999997</v>
      </c>
    </row>
    <row r="92" spans="1:12" hidden="1" outlineLevel="1">
      <c r="A92" s="66"/>
      <c r="B92" s="112" t="str">
        <f>'Методика оценки'!A381</f>
        <v>К6.7.2.</v>
      </c>
      <c r="C92" s="113" t="str">
        <f>'Методика оценки'!K381</f>
        <v>календарный учебный график ДОО</v>
      </c>
      <c r="D92" s="124"/>
      <c r="E92" s="182">
        <f>IF('ИД Свод'!D101='Методика оценки'!$H$382,'Методика оценки'!$E$382,IF('ИД Свод'!D101='Методика оценки'!$H$383,'Методика оценки'!$E$383,'Методика оценки'!$E$382))</f>
        <v>33.299999999999997</v>
      </c>
      <c r="F92" s="182">
        <f>IF('ИД Свод'!E101='Методика оценки'!$H$382,'Методика оценки'!$E$382,IF('ИД Свод'!E101='Методика оценки'!$H$383,'Методика оценки'!$E$383,'Методика оценки'!$E$382))</f>
        <v>33.299999999999997</v>
      </c>
      <c r="G92" s="182">
        <f>IF('ИД Свод'!F101='Методика оценки'!$H$382,'Методика оценки'!$E$382,IF('ИД Свод'!F101='Методика оценки'!$H$383,'Методика оценки'!$E$383,'Методика оценки'!$E$382))</f>
        <v>33.299999999999997</v>
      </c>
      <c r="H92" s="182">
        <f>IF('ИД Свод'!G101='Методика оценки'!$H$382,'Методика оценки'!$E$382,IF('ИД Свод'!G101='Методика оценки'!$H$383,'Методика оценки'!$E$383,'Методика оценки'!$E$382))</f>
        <v>0</v>
      </c>
      <c r="I92" s="182">
        <f>IF('ИД Свод'!H101='Методика оценки'!$H$382,'Методика оценки'!$E$382,IF('ИД Свод'!H101='Методика оценки'!$H$383,'Методика оценки'!$E$383,'Методика оценки'!$E$382))</f>
        <v>0</v>
      </c>
      <c r="J92" s="182">
        <f>IF('ИД Свод'!I101='Методика оценки'!$H$382,'Методика оценки'!$E$382,IF('ИД Свод'!I101='Методика оценки'!$H$383,'Методика оценки'!$E$383,'Методика оценки'!$E$382))</f>
        <v>33.299999999999997</v>
      </c>
      <c r="K92" s="182">
        <f>IF('ИД Свод'!J101='Методика оценки'!$H$382,'Методика оценки'!$E$382,IF('ИД Свод'!J101='Методика оценки'!$H$383,'Методика оценки'!$E$383,'Методика оценки'!$E$382))</f>
        <v>0</v>
      </c>
      <c r="L92" s="182">
        <f>IF('ИД Свод'!K101='Методика оценки'!$H$382,'Методика оценки'!$E$382,IF('ИД Свод'!K101='Методика оценки'!$H$383,'Методика оценки'!$E$383,'Методика оценки'!$E$382))</f>
        <v>33.299999999999997</v>
      </c>
    </row>
    <row r="93" spans="1:12" hidden="1" outlineLevel="1">
      <c r="A93" s="66"/>
      <c r="B93" s="112" t="str">
        <f>'Методика оценки'!A384</f>
        <v>К6.7.3.</v>
      </c>
      <c r="C93" s="113" t="str">
        <f>'Методика оценки'!K384</f>
        <v>методические материалы ДОО</v>
      </c>
      <c r="D93" s="124"/>
      <c r="E93" s="182">
        <f>IF('ИД Свод'!D102='Методика оценки'!$H$385,'Методика оценки'!$E$385,IF('ИД Свод'!D102='Методика оценки'!$H$386,'Методика оценки'!$E$386,'Методика оценки'!$E$385))</f>
        <v>0</v>
      </c>
      <c r="F93" s="182">
        <f>IF('ИД Свод'!E102='Методика оценки'!$H$385,'Методика оценки'!$E$385,IF('ИД Свод'!E102='Методика оценки'!$H$386,'Методика оценки'!$E$386,'Методика оценки'!$E$385))</f>
        <v>0</v>
      </c>
      <c r="G93" s="182">
        <f>IF('ИД Свод'!F102='Методика оценки'!$H$385,'Методика оценки'!$E$385,IF('ИД Свод'!F102='Методика оценки'!$H$386,'Методика оценки'!$E$386,'Методика оценки'!$E$385))</f>
        <v>0</v>
      </c>
      <c r="H93" s="182">
        <f>IF('ИД Свод'!G102='Методика оценки'!$H$385,'Методика оценки'!$E$385,IF('ИД Свод'!G102='Методика оценки'!$H$386,'Методика оценки'!$E$386,'Методика оценки'!$E$385))</f>
        <v>33.299999999999997</v>
      </c>
      <c r="I93" s="182">
        <f>IF('ИД Свод'!H102='Методика оценки'!$H$385,'Методика оценки'!$E$385,IF('ИД Свод'!H102='Методика оценки'!$H$386,'Методика оценки'!$E$386,'Методика оценки'!$E$385))</f>
        <v>0</v>
      </c>
      <c r="J93" s="182">
        <f>IF('ИД Свод'!I102='Методика оценки'!$H$385,'Методика оценки'!$E$385,IF('ИД Свод'!I102='Методика оценки'!$H$386,'Методика оценки'!$E$386,'Методика оценки'!$E$385))</f>
        <v>33.299999999999997</v>
      </c>
      <c r="K93" s="182">
        <f>IF('ИД Свод'!J102='Методика оценки'!$H$385,'Методика оценки'!$E$385,IF('ИД Свод'!J102='Методика оценки'!$H$386,'Методика оценки'!$E$386,'Методика оценки'!$E$385))</f>
        <v>0</v>
      </c>
      <c r="L93" s="182">
        <f>IF('ИД Свод'!K102='Методика оценки'!$H$385,'Методика оценки'!$E$385,IF('ИД Свод'!K102='Методика оценки'!$H$386,'Методика оценки'!$E$386,'Методика оценки'!$E$385))</f>
        <v>33.299999999999997</v>
      </c>
    </row>
    <row r="94" spans="1:12" ht="30" hidden="1" outlineLevel="1">
      <c r="A94" s="65"/>
      <c r="B94" s="111" t="str">
        <f>'Методика оценки'!A387</f>
        <v>К6.8.</v>
      </c>
      <c r="C94" s="86" t="str">
        <f>'Методика оценки'!C387</f>
        <v>Наличие на официальном сайте информации о предписаниях надзорных органов, отчетов об исполнении таких предписаний.</v>
      </c>
      <c r="D94" s="123">
        <f>'Методика оценки'!D387</f>
        <v>0.1</v>
      </c>
      <c r="E94" s="118">
        <f>(IF('ИД Свод'!D103='Методика оценки'!$H$388,'Методика оценки'!$E$388,IF('ИД Свод'!D103='Методика оценки'!$H$389,'Методика оценки'!$E$389,'Методика оценки'!$E$388)))*$D$94</f>
        <v>0</v>
      </c>
      <c r="F94" s="118">
        <f>(IF('ИД Свод'!E103='Методика оценки'!$H$388,'Методика оценки'!$E$388,IF('ИД Свод'!E103='Методика оценки'!$H$389,'Методика оценки'!$E$389,'Методика оценки'!$E$388)))*$D$94</f>
        <v>0</v>
      </c>
      <c r="G94" s="118">
        <f>(IF('ИД Свод'!F103='Методика оценки'!$H$388,'Методика оценки'!$E$388,IF('ИД Свод'!F103='Методика оценки'!$H$389,'Методика оценки'!$E$389,'Методика оценки'!$E$388)))*$D$94</f>
        <v>0</v>
      </c>
      <c r="H94" s="118">
        <f>(IF('ИД Свод'!G103='Методика оценки'!$H$388,'Методика оценки'!$E$388,IF('ИД Свод'!G103='Методика оценки'!$H$389,'Методика оценки'!$E$389,'Методика оценки'!$E$388)))*$D$94</f>
        <v>0</v>
      </c>
      <c r="I94" s="118">
        <f>(IF('ИД Свод'!H103='Методика оценки'!$H$388,'Методика оценки'!$E$388,IF('ИД Свод'!H103='Методика оценки'!$H$389,'Методика оценки'!$E$389,'Методика оценки'!$E$388)))*$D$94</f>
        <v>0</v>
      </c>
      <c r="J94" s="118">
        <f>(IF('ИД Свод'!I103='Методика оценки'!$H$388,'Методика оценки'!$E$388,IF('ИД Свод'!I103='Методика оценки'!$H$389,'Методика оценки'!$E$389,'Методика оценки'!$E$388)))*$D$94</f>
        <v>0</v>
      </c>
      <c r="K94" s="118">
        <f>(IF('ИД Свод'!J103='Методика оценки'!$H$388,'Методика оценки'!$E$388,IF('ИД Свод'!J103='Методика оценки'!$H$389,'Методика оценки'!$E$389,'Методика оценки'!$E$388)))*$D$94</f>
        <v>0</v>
      </c>
      <c r="L94" s="118">
        <f>(IF('ИД Свод'!K103='Методика оценки'!$H$388,'Методика оценки'!$E$388,IF('ИД Свод'!K103='Методика оценки'!$H$389,'Методика оценки'!$E$389,'Методика оценки'!$E$388)))*$D$94</f>
        <v>0</v>
      </c>
    </row>
    <row r="95" spans="1:12" ht="30" hidden="1" outlineLevel="1">
      <c r="A95" s="65"/>
      <c r="B95" s="111" t="str">
        <f>'Методика оценки'!A390</f>
        <v>К6.9.</v>
      </c>
      <c r="C95" s="86" t="str">
        <f>'Методика оценки'!C390</f>
        <v>Наличие на официальном сайте ДОО электронной формы обратной связи (для отправки жалоб, предложений и пр.)</v>
      </c>
      <c r="D95" s="123">
        <f>'Методика оценки'!D390</f>
        <v>0.1</v>
      </c>
      <c r="E95" s="118">
        <f>(IF('ИД Свод'!D104='Методика оценки'!$H$391,'Методика оценки'!$E$391,IF('ИД Свод'!D104='Методика оценки'!$H$392,'Методика оценки'!$E$392,'Методика оценки'!$E$391)))*$D$95</f>
        <v>10</v>
      </c>
      <c r="F95" s="118">
        <f>(IF('ИД Свод'!E104='Методика оценки'!$H$391,'Методика оценки'!$E$391,IF('ИД Свод'!E104='Методика оценки'!$H$392,'Методика оценки'!$E$392,'Методика оценки'!$E$391)))*$D$95</f>
        <v>10</v>
      </c>
      <c r="G95" s="118">
        <f>(IF('ИД Свод'!F104='Методика оценки'!$H$391,'Методика оценки'!$E$391,IF('ИД Свод'!F104='Методика оценки'!$H$392,'Методика оценки'!$E$392,'Методика оценки'!$E$391)))*$D$95</f>
        <v>10</v>
      </c>
      <c r="H95" s="118">
        <f>(IF('ИД Свод'!G104='Методика оценки'!$H$391,'Методика оценки'!$E$391,IF('ИД Свод'!G104='Методика оценки'!$H$392,'Методика оценки'!$E$392,'Методика оценки'!$E$391)))*$D$95</f>
        <v>10</v>
      </c>
      <c r="I95" s="118">
        <f>(IF('ИД Свод'!H104='Методика оценки'!$H$391,'Методика оценки'!$E$391,IF('ИД Свод'!H104='Методика оценки'!$H$392,'Методика оценки'!$E$392,'Методика оценки'!$E$391)))*$D$95</f>
        <v>0</v>
      </c>
      <c r="J95" s="118">
        <f>(IF('ИД Свод'!I104='Методика оценки'!$H$391,'Методика оценки'!$E$391,IF('ИД Свод'!I104='Методика оценки'!$H$392,'Методика оценки'!$E$392,'Методика оценки'!$E$391)))*$D$95</f>
        <v>10</v>
      </c>
      <c r="K95" s="118">
        <f>(IF('ИД Свод'!J104='Методика оценки'!$H$391,'Методика оценки'!$E$391,IF('ИД Свод'!J104='Методика оценки'!$H$392,'Методика оценки'!$E$392,'Методика оценки'!$E$391)))*$D$95</f>
        <v>0</v>
      </c>
      <c r="L95" s="118">
        <f>(IF('ИД Свод'!K104='Методика оценки'!$H$391,'Методика оценки'!$E$391,IF('ИД Свод'!K104='Методика оценки'!$H$392,'Методика оценки'!$E$392,'Методика оценки'!$E$391)))*$D$95</f>
        <v>10</v>
      </c>
    </row>
    <row r="96" spans="1:12" hidden="1" outlineLevel="1">
      <c r="A96" s="65"/>
      <c r="B96" s="111" t="str">
        <f>'Методика оценки'!A393</f>
        <v>К6.10.</v>
      </c>
      <c r="C96" s="86" t="str">
        <f>'Методика оценки'!C393</f>
        <v xml:space="preserve">Наличие в открытом доступе ежегодного публичного доклада ДОО </v>
      </c>
      <c r="D96" s="123">
        <f>'Методика оценки'!D393</f>
        <v>0.1</v>
      </c>
      <c r="E96" s="118">
        <f>(IF('ИД Свод'!D105='Методика оценки'!$H$394,'Методика оценки'!$E$394,IF('ИД Свод'!D105='Методика оценки'!$H$395,'Методика оценки'!$E$395,'Методика оценки'!$E$394)))*$D$96</f>
        <v>0</v>
      </c>
      <c r="F96" s="118">
        <f>(IF('ИД Свод'!E105='Методика оценки'!$H$394,'Методика оценки'!$E$394,IF('ИД Свод'!E105='Методика оценки'!$H$395,'Методика оценки'!$E$395,'Методика оценки'!$E$394)))*$D$96</f>
        <v>0</v>
      </c>
      <c r="G96" s="118">
        <f>(IF('ИД Свод'!F105='Методика оценки'!$H$394,'Методика оценки'!$E$394,IF('ИД Свод'!F105='Методика оценки'!$H$395,'Методика оценки'!$E$395,'Методика оценки'!$E$394)))*$D$96</f>
        <v>0</v>
      </c>
      <c r="H96" s="118">
        <f>(IF('ИД Свод'!G105='Методика оценки'!$H$394,'Методика оценки'!$E$394,IF('ИД Свод'!G105='Методика оценки'!$H$395,'Методика оценки'!$E$395,'Методика оценки'!$E$394)))*$D$96</f>
        <v>0</v>
      </c>
      <c r="I96" s="118">
        <f>(IF('ИД Свод'!H105='Методика оценки'!$H$394,'Методика оценки'!$E$394,IF('ИД Свод'!H105='Методика оценки'!$H$395,'Методика оценки'!$E$395,'Методика оценки'!$E$394)))*$D$96</f>
        <v>0</v>
      </c>
      <c r="J96" s="118">
        <f>(IF('ИД Свод'!I105='Методика оценки'!$H$394,'Методика оценки'!$E$394,IF('ИД Свод'!I105='Методика оценки'!$H$395,'Методика оценки'!$E$395,'Методика оценки'!$E$394)))*$D$96</f>
        <v>10</v>
      </c>
      <c r="K96" s="118">
        <f>(IF('ИД Свод'!J105='Методика оценки'!$H$394,'Методика оценки'!$E$394,IF('ИД Свод'!J105='Методика оценки'!$H$395,'Методика оценки'!$E$395,'Методика оценки'!$E$394)))*$D$96</f>
        <v>0</v>
      </c>
      <c r="L96" s="118">
        <f>(IF('ИД Свод'!K105='Методика оценки'!$H$394,'Методика оценки'!$E$394,IF('ИД Свод'!K105='Методика оценки'!$H$395,'Методика оценки'!$E$395,'Методика оценки'!$E$394)))*$D$96</f>
        <v>10</v>
      </c>
    </row>
    <row r="97" spans="1:12" hidden="1" outlineLevel="1">
      <c r="A97" s="65"/>
      <c r="B97" s="111" t="str">
        <f>'Методика оценки'!A396</f>
        <v>К6.11.</v>
      </c>
      <c r="C97" s="86" t="str">
        <f>'Методика оценки'!C396</f>
        <v>Количество используемых дополнительных форм информирования родителей</v>
      </c>
      <c r="D97" s="123">
        <f>'Методика оценки'!D396</f>
        <v>0.1</v>
      </c>
      <c r="E97" s="118">
        <f>(IF('ИД Свод'!D106&lt;='Методика оценки'!$J$397,'Методика оценки'!$E$397,IF('Методика оценки'!$H$398&lt;='ИД Свод'!D106&lt;='Методика оценки'!$J$398,'Методика оценки'!$E$398,IF('ИД Свод'!D106&gt;='Методика оценки'!$H$399,'Методика оценки'!$E$399,'Методика оценки'!$E$398))))*$D$97</f>
        <v>10</v>
      </c>
      <c r="F97" s="118">
        <f>(IF('ИД Свод'!E106&lt;='Методика оценки'!$J$397,'Методика оценки'!$E$397,IF('Методика оценки'!$H$398&lt;='ИД Свод'!E106&lt;='Методика оценки'!$J$398,'Методика оценки'!$E$398,IF('ИД Свод'!E106&gt;='Методика оценки'!$H$399,'Методика оценки'!$E$399,'Методика оценки'!$E$398))))*$D$97</f>
        <v>10</v>
      </c>
      <c r="G97" s="118">
        <f>(IF('ИД Свод'!F106&lt;='Методика оценки'!$J$397,'Методика оценки'!$E$397,IF('Методика оценки'!$H$398&lt;='ИД Свод'!F106&lt;='Методика оценки'!$J$398,'Методика оценки'!$E$398,IF('ИД Свод'!F106&gt;='Методика оценки'!$H$399,'Методика оценки'!$E$399,'Методика оценки'!$E$398))))*$D$97</f>
        <v>10</v>
      </c>
      <c r="H97" s="118">
        <f>(IF('ИД Свод'!G106&lt;='Методика оценки'!$J$397,'Методика оценки'!$E$397,IF('Методика оценки'!$H$398&lt;='ИД Свод'!G106&lt;='Методика оценки'!$J$398,'Методика оценки'!$E$398,IF('ИД Свод'!G106&gt;='Методика оценки'!$H$399,'Методика оценки'!$E$399,'Методика оценки'!$E$398))))*$D$97</f>
        <v>10</v>
      </c>
      <c r="I97" s="118">
        <f>(IF('ИД Свод'!H106&lt;='Методика оценки'!$J$397,'Методика оценки'!$E$397,IF('Методика оценки'!$H$398&lt;='ИД Свод'!H106&lt;='Методика оценки'!$J$398,'Методика оценки'!$E$398,IF('ИД Свод'!H106&gt;='Методика оценки'!$H$399,'Методика оценки'!$E$399,'Методика оценки'!$E$398))))*$D$97</f>
        <v>0</v>
      </c>
      <c r="J97" s="118">
        <f>(IF('ИД Свод'!I106&lt;='Методика оценки'!$J$397,'Методика оценки'!$E$397,IF('Методика оценки'!$H$398&lt;='ИД Свод'!I106&lt;='Методика оценки'!$J$398,'Методика оценки'!$E$398,IF('ИД Свод'!I106&gt;='Методика оценки'!$H$399,'Методика оценки'!$E$399,'Методика оценки'!$E$398))))*$D$97</f>
        <v>10</v>
      </c>
      <c r="K97" s="118">
        <f>(IF('ИД Свод'!J106&lt;='Методика оценки'!$J$397,'Методика оценки'!$E$397,IF('Методика оценки'!$H$398&lt;='ИД Свод'!J106&lt;='Методика оценки'!$J$398,'Методика оценки'!$E$398,IF('ИД Свод'!J106&gt;='Методика оценки'!$H$399,'Методика оценки'!$E$399,'Методика оценки'!$E$398))))*$D$97</f>
        <v>10</v>
      </c>
      <c r="L97" s="118">
        <f>(IF('ИД Свод'!K106&lt;='Методика оценки'!$J$397,'Методика оценки'!$E$397,IF('Методика оценки'!$H$398&lt;='ИД Свод'!K106&lt;='Методика оценки'!$J$398,'Методика оценки'!$E$398,IF('ИД Свод'!K106&gt;='Методика оценки'!$H$399,'Методика оценки'!$E$399,'Методика оценки'!$E$398))))*$D$97</f>
        <v>10</v>
      </c>
    </row>
    <row r="98" spans="1:12" collapsed="1">
      <c r="A98" s="64"/>
      <c r="B98" s="106" t="str">
        <f>'Методика оценки'!A405</f>
        <v>К7</v>
      </c>
      <c r="C98" s="106" t="str">
        <f>'Методика оценки'!B405</f>
        <v>Группа критериев 7. Качество управления учреждением</v>
      </c>
      <c r="D98" s="122">
        <f>'Методика оценки'!D405</f>
        <v>0.1</v>
      </c>
      <c r="E98" s="178">
        <f t="shared" ref="E98:L98" si="10">SUM(E99:E110)*$D$98</f>
        <v>5.3000000000000007</v>
      </c>
      <c r="F98" s="178">
        <f t="shared" si="10"/>
        <v>5.4</v>
      </c>
      <c r="G98" s="178">
        <f t="shared" si="10"/>
        <v>5.4</v>
      </c>
      <c r="H98" s="178">
        <f t="shared" si="10"/>
        <v>7.9</v>
      </c>
      <c r="I98" s="178">
        <f t="shared" si="10"/>
        <v>4.4000000000000004</v>
      </c>
      <c r="J98" s="178">
        <f t="shared" si="10"/>
        <v>4</v>
      </c>
      <c r="K98" s="178">
        <f t="shared" si="10"/>
        <v>4</v>
      </c>
      <c r="L98" s="178">
        <f t="shared" si="10"/>
        <v>5.4</v>
      </c>
    </row>
    <row r="99" spans="1:12" ht="30" hidden="1" outlineLevel="1">
      <c r="A99" s="65"/>
      <c r="B99" s="111" t="str">
        <f>'Методика оценки'!A406</f>
        <v>К7.1.</v>
      </c>
      <c r="C99" s="86" t="str">
        <f>'Методика оценки'!C406</f>
        <v>Наличие функционирующего в ДОО коллегиального органа управления с участием общественности</v>
      </c>
      <c r="D99" s="123">
        <f>'Методика оценки'!D406</f>
        <v>0.1</v>
      </c>
      <c r="E99" s="84">
        <f>(IF('ИД Свод'!D107='Методика оценки'!$H$407,'Методика оценки'!$E$407,IF('ИД Свод'!D107='Методика оценки'!$H$408,'Методика оценки'!$E$408,'Методика оценки'!$E$407)))*$D$99</f>
        <v>10</v>
      </c>
      <c r="F99" s="84">
        <f>(IF('ИД Свод'!E107='Методика оценки'!$H$407,'Методика оценки'!$E$407,IF('ИД Свод'!E107='Методика оценки'!$H$408,'Методика оценки'!$E$408,'Методика оценки'!$E$407)))*$D$99</f>
        <v>10</v>
      </c>
      <c r="G99" s="84">
        <f>(IF('ИД Свод'!F107='Методика оценки'!$H$407,'Методика оценки'!$E$407,IF('ИД Свод'!F107='Методика оценки'!$H$408,'Методика оценки'!$E$408,'Методика оценки'!$E$407)))*$D$99</f>
        <v>10</v>
      </c>
      <c r="H99" s="84">
        <f>(IF('ИД Свод'!G107='Методика оценки'!$H$407,'Методика оценки'!$E$407,IF('ИД Свод'!G107='Методика оценки'!$H$408,'Методика оценки'!$E$408,'Методика оценки'!$E$407)))*$D$99</f>
        <v>10</v>
      </c>
      <c r="I99" s="84">
        <f>(IF('ИД Свод'!H107='Методика оценки'!$H$407,'Методика оценки'!$E$407,IF('ИД Свод'!H107='Методика оценки'!$H$408,'Методика оценки'!$E$408,'Методика оценки'!$E$407)))*$D$99</f>
        <v>0</v>
      </c>
      <c r="J99" s="84">
        <f>(IF('ИД Свод'!I107='Методика оценки'!$H$407,'Методика оценки'!$E$407,IF('ИД Свод'!I107='Методика оценки'!$H$408,'Методика оценки'!$E$408,'Методика оценки'!$E$407)))*$D$99</f>
        <v>0</v>
      </c>
      <c r="K99" s="84">
        <f>(IF('ИД Свод'!J107='Методика оценки'!$H$407,'Методика оценки'!$E$407,IF('ИД Свод'!J107='Методика оценки'!$H$408,'Методика оценки'!$E$408,'Методика оценки'!$E$407)))*$D$99</f>
        <v>0</v>
      </c>
      <c r="L99" s="84">
        <f>(IF('ИД Свод'!K107='Методика оценки'!$H$407,'Методика оценки'!$E$407,IF('ИД Свод'!K107='Методика оценки'!$H$408,'Методика оценки'!$E$408,'Методика оценки'!$E$407)))*$D$99</f>
        <v>10</v>
      </c>
    </row>
    <row r="100" spans="1:12" hidden="1" outlineLevel="1">
      <c r="A100" s="65"/>
      <c r="B100" s="111" t="str">
        <f>'Методика оценки'!A409</f>
        <v>К7.2.</v>
      </c>
      <c r="C100" s="86" t="str">
        <f>'Методика оценки'!C409</f>
        <v>Наличие системы самообследования ДОО</v>
      </c>
      <c r="D100" s="123">
        <f>'Методика оценки'!D409</f>
        <v>0.1</v>
      </c>
      <c r="E100" s="84">
        <f>(IF('ИД Свод'!D108='Методика оценки'!$H$410,'Методика оценки'!$E$410,IF('ИД Свод'!D108='Методика оценки'!$H$411,'Методика оценки'!$E$411,'Методика оценки'!$E$410)))*$D$100</f>
        <v>0</v>
      </c>
      <c r="F100" s="84">
        <f>(IF('ИД Свод'!E108='Методика оценки'!$H$410,'Методика оценки'!$E$410,IF('ИД Свод'!E108='Методика оценки'!$H$411,'Методика оценки'!$E$411,'Методика оценки'!$E$410)))*$D$100</f>
        <v>0</v>
      </c>
      <c r="G100" s="84">
        <f>(IF('ИД Свод'!F108='Методика оценки'!$H$410,'Методика оценки'!$E$410,IF('ИД Свод'!F108='Методика оценки'!$H$411,'Методика оценки'!$E$411,'Методика оценки'!$E$410)))*$D$100</f>
        <v>0</v>
      </c>
      <c r="H100" s="84">
        <f>(IF('ИД Свод'!G108='Методика оценки'!$H$410,'Методика оценки'!$E$410,IF('ИД Свод'!G108='Методика оценки'!$H$411,'Методика оценки'!$E$411,'Методика оценки'!$E$410)))*$D$100</f>
        <v>10</v>
      </c>
      <c r="I100" s="84">
        <f>(IF('ИД Свод'!H108='Методика оценки'!$H$410,'Методика оценки'!$E$410,IF('ИД Свод'!H108='Методика оценки'!$H$411,'Методика оценки'!$E$411,'Методика оценки'!$E$410)))*$D$100</f>
        <v>0</v>
      </c>
      <c r="J100" s="84">
        <f>(IF('ИД Свод'!I108='Методика оценки'!$H$410,'Методика оценки'!$E$410,IF('ИД Свод'!I108='Методика оценки'!$H$411,'Методика оценки'!$E$411,'Методика оценки'!$E$410)))*$D$100</f>
        <v>10</v>
      </c>
      <c r="K100" s="84">
        <f>(IF('ИД Свод'!J108='Методика оценки'!$H$410,'Методика оценки'!$E$410,IF('ИД Свод'!J108='Методика оценки'!$H$411,'Методика оценки'!$E$411,'Методика оценки'!$E$410)))*$D$100</f>
        <v>0</v>
      </c>
      <c r="L100" s="84">
        <f>(IF('ИД Свод'!K108='Методика оценки'!$H$410,'Методика оценки'!$E$410,IF('ИД Свод'!K108='Методика оценки'!$H$411,'Методика оценки'!$E$411,'Методика оценки'!$E$410)))*$D$100</f>
        <v>0</v>
      </c>
    </row>
    <row r="101" spans="1:12" hidden="1" outlineLevel="1">
      <c r="A101" s="65"/>
      <c r="B101" s="111" t="str">
        <f>'Методика оценки'!A412</f>
        <v>К7.3.</v>
      </c>
      <c r="C101" s="86" t="str">
        <f>'Методика оценки'!C412</f>
        <v>Наличие долгосрочной программы развития ДОО (от 3 до 5 лет)</v>
      </c>
      <c r="D101" s="123">
        <f>'Методика оценки'!D412</f>
        <v>0.05</v>
      </c>
      <c r="E101" s="84">
        <f>(IF('ИД Свод'!D109='Методика оценки'!$H$413,'Методика оценки'!$E$413,IF('ИД Свод'!D109='Методика оценки'!$H$414,'Методика оценки'!$E$414,'Методика оценки'!$E$413)))*$D$101</f>
        <v>0</v>
      </c>
      <c r="F101" s="84">
        <f>(IF('ИД Свод'!E109='Методика оценки'!$H$413,'Методика оценки'!$E$413,IF('ИД Свод'!E109='Методика оценки'!$H$414,'Методика оценки'!$E$414,'Методика оценки'!$E$413)))*$D$101</f>
        <v>0</v>
      </c>
      <c r="G101" s="84">
        <f>(IF('ИД Свод'!F109='Методика оценки'!$H$413,'Методика оценки'!$E$413,IF('ИД Свод'!F109='Методика оценки'!$H$414,'Методика оценки'!$E$414,'Методика оценки'!$E$413)))*$D$101</f>
        <v>0</v>
      </c>
      <c r="H101" s="84">
        <f>(IF('ИД Свод'!G109='Методика оценки'!$H$413,'Методика оценки'!$E$413,IF('ИД Свод'!G109='Методика оценки'!$H$414,'Методика оценки'!$E$414,'Методика оценки'!$E$413)))*$D$101</f>
        <v>5</v>
      </c>
      <c r="I101" s="84">
        <f>(IF('ИД Свод'!H109='Методика оценки'!$H$413,'Методика оценки'!$E$413,IF('ИД Свод'!H109='Методика оценки'!$H$414,'Методика оценки'!$E$414,'Методика оценки'!$E$413)))*$D$101</f>
        <v>0</v>
      </c>
      <c r="J101" s="84">
        <f>(IF('ИД Свод'!I109='Методика оценки'!$H$413,'Методика оценки'!$E$413,IF('ИД Свод'!I109='Методика оценки'!$H$414,'Методика оценки'!$E$414,'Методика оценки'!$E$413)))*$D$101</f>
        <v>5</v>
      </c>
      <c r="K101" s="84">
        <f>(IF('ИД Свод'!J109='Методика оценки'!$H$413,'Методика оценки'!$E$413,IF('ИД Свод'!J109='Методика оценки'!$H$414,'Методика оценки'!$E$414,'Методика оценки'!$E$413)))*$D$101</f>
        <v>0</v>
      </c>
      <c r="L101" s="84">
        <f>(IF('ИД Свод'!K109='Методика оценки'!$H$413,'Методика оценки'!$E$413,IF('ИД Свод'!K109='Методика оценки'!$H$414,'Методика оценки'!$E$414,'Методика оценки'!$E$413)))*$D$101</f>
        <v>5</v>
      </c>
    </row>
    <row r="102" spans="1:12" ht="30" hidden="1" outlineLevel="1">
      <c r="A102" s="65"/>
      <c r="B102" s="111" t="str">
        <f>'Методика оценки'!A415</f>
        <v>К7.4.</v>
      </c>
      <c r="C102" s="86" t="str">
        <f>'Методика оценки'!C415</f>
        <v>Является ли ДОО экспериментальной площадкой федерального, регионального или муниципального уровня</v>
      </c>
      <c r="D102" s="123">
        <f>'Методика оценки'!D415</f>
        <v>0.05</v>
      </c>
      <c r="E102" s="84">
        <f>(IF('ИД Свод'!D110='Методика оценки'!$H$416,'Методика оценки'!$E$416,IF('ИД Свод'!D110='Методика оценки'!$H$417,'Методика оценки'!$E$417,IF('ИД Свод'!D110='Методика оценки'!$H$418,'Методика оценки'!$E$418,'Методика оценки'!$E$419))))*$D$102</f>
        <v>0</v>
      </c>
      <c r="F102" s="84">
        <f>(IF('ИД Свод'!E110='Методика оценки'!$H$416,'Методика оценки'!$E$416,IF('ИД Свод'!E110='Методика оценки'!$H$417,'Методика оценки'!$E$417,IF('ИД Свод'!E110='Методика оценки'!$H$418,'Методика оценки'!$E$418,'Методика оценки'!$E$419))))*$D$102</f>
        <v>0</v>
      </c>
      <c r="G102" s="84">
        <f>(IF('ИД Свод'!F110='Методика оценки'!$H$416,'Методика оценки'!$E$416,IF('ИД Свод'!F110='Методика оценки'!$H$417,'Методика оценки'!$E$417,IF('ИД Свод'!F110='Методика оценки'!$H$418,'Методика оценки'!$E$418,'Методика оценки'!$E$419))))*$D$102</f>
        <v>0</v>
      </c>
      <c r="H102" s="84">
        <f>(IF('ИД Свод'!G110='Методика оценки'!$H$416,'Методика оценки'!$E$416,IF('ИД Свод'!G110='Методика оценки'!$H$417,'Методика оценки'!$E$417,IF('ИД Свод'!G110='Методика оценки'!$H$418,'Методика оценки'!$E$418,'Методика оценки'!$E$419))))*$D$102</f>
        <v>0</v>
      </c>
      <c r="I102" s="84">
        <f>(IF('ИД Свод'!H110='Методика оценки'!$H$416,'Методика оценки'!$E$416,IF('ИД Свод'!H110='Методика оценки'!$H$417,'Методика оценки'!$E$417,IF('ИД Свод'!H110='Методика оценки'!$H$418,'Методика оценки'!$E$418,'Методика оценки'!$E$419))))*$D$102</f>
        <v>0</v>
      </c>
      <c r="J102" s="84">
        <f>(IF('ИД Свод'!I110='Методика оценки'!$H$416,'Методика оценки'!$E$416,IF('ИД Свод'!I110='Методика оценки'!$H$417,'Методика оценки'!$E$417,IF('ИД Свод'!I110='Методика оценки'!$H$418,'Методика оценки'!$E$418,'Методика оценки'!$E$419))))*$D$102</f>
        <v>0</v>
      </c>
      <c r="K102" s="84">
        <f>(IF('ИД Свод'!J110='Методика оценки'!$H$416,'Методика оценки'!$E$416,IF('ИД Свод'!J110='Методика оценки'!$H$417,'Методика оценки'!$E$417,IF('ИД Свод'!J110='Методика оценки'!$H$418,'Методика оценки'!$E$418,'Методика оценки'!$E$419))))*$D$102</f>
        <v>0</v>
      </c>
      <c r="L102" s="84">
        <f>(IF('ИД Свод'!K110='Методика оценки'!$H$416,'Методика оценки'!$E$416,IF('ИД Свод'!K110='Методика оценки'!$H$417,'Методика оценки'!$E$417,IF('ИД Свод'!K110='Методика оценки'!$H$418,'Методика оценки'!$E$418,'Методика оценки'!$E$419))))*$D$102</f>
        <v>0</v>
      </c>
    </row>
    <row r="103" spans="1:12" ht="30" hidden="1" outlineLevel="1">
      <c r="A103" s="65"/>
      <c r="B103" s="111" t="str">
        <f>'Методика оценки'!A420</f>
        <v>К7.5.</v>
      </c>
      <c r="C103" s="86" t="str">
        <f>'Методика оценки'!C420</f>
        <v>Участие ДОО в конкурсах  федерального, регионального и муниципального уровня</v>
      </c>
      <c r="D103" s="123">
        <f>'Методика оценки'!D420</f>
        <v>0.05</v>
      </c>
      <c r="E103" s="84">
        <f>(IF('ИД Свод'!D111='Методика оценки'!$H$421,'Методика оценки'!$E$421,IF('ИД Свод'!D111='Методика оценки'!$H$422,'Методика оценки'!$E$422,IF('ИД Свод'!D111='Методика оценки'!$H$423,'Методика оценки'!$E$423,'Методика оценки'!$E$424))))*$D$103</f>
        <v>4</v>
      </c>
      <c r="F103" s="84">
        <f>(IF('ИД Свод'!E111='Методика оценки'!$H$421,'Методика оценки'!$E$421,IF('ИД Свод'!E111='Методика оценки'!$H$422,'Методика оценки'!$E$422,IF('ИД Свод'!E111='Методика оценки'!$H$423,'Методика оценки'!$E$423,'Методика оценки'!$E$424))))*$D$103</f>
        <v>4.5</v>
      </c>
      <c r="G103" s="84">
        <f>(IF('ИД Свод'!F111='Методика оценки'!$H$421,'Методика оценки'!$E$421,IF('ИД Свод'!F111='Методика оценки'!$H$422,'Методика оценки'!$E$422,IF('ИД Свод'!F111='Методика оценки'!$H$423,'Методика оценки'!$E$423,'Методика оценки'!$E$424))))*$D$103</f>
        <v>4.5</v>
      </c>
      <c r="H103" s="84">
        <f>(IF('ИД Свод'!G111='Методика оценки'!$H$421,'Методика оценки'!$E$421,IF('ИД Свод'!G111='Методика оценки'!$H$422,'Методика оценки'!$E$422,IF('ИД Свод'!G111='Методика оценки'!$H$423,'Методика оценки'!$E$423,'Методика оценки'!$E$424))))*$D$103</f>
        <v>4.5</v>
      </c>
      <c r="I103" s="84">
        <f>(IF('ИД Свод'!H111='Методика оценки'!$H$421,'Методика оценки'!$E$421,IF('ИД Свод'!H111='Методика оценки'!$H$422,'Методика оценки'!$E$422,IF('ИД Свод'!H111='Методика оценки'!$H$423,'Методика оценки'!$E$423,'Методика оценки'!$E$424))))*$D$103</f>
        <v>0</v>
      </c>
      <c r="J103" s="84">
        <f>(IF('ИД Свод'!I111='Методика оценки'!$H$421,'Методика оценки'!$E$421,IF('ИД Свод'!I111='Методика оценки'!$H$422,'Методика оценки'!$E$422,IF('ИД Свод'!I111='Методика оценки'!$H$423,'Методика оценки'!$E$423,'Методика оценки'!$E$424))))*$D$103</f>
        <v>0</v>
      </c>
      <c r="K103" s="84">
        <f>(IF('ИД Свод'!J111='Методика оценки'!$H$421,'Методика оценки'!$E$421,IF('ИД Свод'!J111='Методика оценки'!$H$422,'Методика оценки'!$E$422,IF('ИД Свод'!J111='Методика оценки'!$H$423,'Методика оценки'!$E$423,'Методика оценки'!$E$424))))*$D$103</f>
        <v>0</v>
      </c>
      <c r="L103" s="84">
        <f>(IF('ИД Свод'!K111='Методика оценки'!$H$421,'Методика оценки'!$E$421,IF('ИД Свод'!K111='Методика оценки'!$H$422,'Методика оценки'!$E$422,IF('ИД Свод'!K111='Методика оценки'!$H$423,'Методика оценки'!$E$423,'Методика оценки'!$E$424))))*$D$103</f>
        <v>4</v>
      </c>
    </row>
    <row r="104" spans="1:12" ht="30" hidden="1" outlineLevel="1">
      <c r="A104" s="65"/>
      <c r="B104" s="111" t="str">
        <f>'Методика оценки'!A425</f>
        <v>К7.6.</v>
      </c>
      <c r="C104" s="86" t="str">
        <f>'Методика оценки'!C425</f>
        <v>Наличие у ДОО призового места или гранта федерального, регионального или муниципального уровня</v>
      </c>
      <c r="D104" s="123">
        <f>'Методика оценки'!D425</f>
        <v>0.05</v>
      </c>
      <c r="E104" s="84">
        <f>(IF('ИД Свод'!D112='Методика оценки'!$H$426,'Методика оценки'!$E$426,IF('ИД Свод'!D112='Методика оценки'!$H$427,'Методика оценки'!$E$427,IF('ИД Свод'!D112='Методика оценки'!$H$428,'Методика оценки'!$E$428,'Методика оценки'!$E$429))))*$D$104</f>
        <v>4</v>
      </c>
      <c r="F104" s="84">
        <f>(IF('ИД Свод'!E112='Методика оценки'!$H$426,'Методика оценки'!$E$426,IF('ИД Свод'!E112='Методика оценки'!$H$427,'Методика оценки'!$E$427,IF('ИД Свод'!E112='Методика оценки'!$H$428,'Методика оценки'!$E$428,'Методика оценки'!$E$429))))*$D$104</f>
        <v>4.5</v>
      </c>
      <c r="G104" s="84">
        <f>(IF('ИД Свод'!F112='Методика оценки'!$H$426,'Методика оценки'!$E$426,IF('ИД Свод'!F112='Методика оценки'!$H$427,'Методика оценки'!$E$427,IF('ИД Свод'!F112='Методика оценки'!$H$428,'Методика оценки'!$E$428,'Методика оценки'!$E$429))))*$D$104</f>
        <v>4.5</v>
      </c>
      <c r="H104" s="84">
        <f>(IF('ИД Свод'!G112='Методика оценки'!$H$426,'Методика оценки'!$E$426,IF('ИД Свод'!G112='Методика оценки'!$H$427,'Методика оценки'!$E$427,IF('ИД Свод'!G112='Методика оценки'!$H$428,'Методика оценки'!$E$428,'Методика оценки'!$E$429))))*$D$104</f>
        <v>4.5</v>
      </c>
      <c r="I104" s="84">
        <f>(IF('ИД Свод'!H112='Методика оценки'!$H$426,'Методика оценки'!$E$426,IF('ИД Свод'!H112='Методика оценки'!$H$427,'Методика оценки'!$E$427,IF('ИД Свод'!H112='Методика оценки'!$H$428,'Методика оценки'!$E$428,'Методика оценки'!$E$429))))*$D$104</f>
        <v>4</v>
      </c>
      <c r="J104" s="84">
        <f>(IF('ИД Свод'!I112='Методика оценки'!$H$426,'Методика оценки'!$E$426,IF('ИД Свод'!I112='Методика оценки'!$H$427,'Методика оценки'!$E$427,IF('ИД Свод'!I112='Методика оценки'!$H$428,'Методика оценки'!$E$428,'Методика оценки'!$E$429))))*$D$104</f>
        <v>0</v>
      </c>
      <c r="K104" s="84">
        <f>(IF('ИД Свод'!J112='Методика оценки'!$H$426,'Методика оценки'!$E$426,IF('ИД Свод'!J112='Методика оценки'!$H$427,'Методика оценки'!$E$427,IF('ИД Свод'!J112='Методика оценки'!$H$428,'Методика оценки'!$E$428,'Методика оценки'!$E$429))))*$D$104</f>
        <v>0</v>
      </c>
      <c r="L104" s="84">
        <f>(IF('ИД Свод'!K112='Методика оценки'!$H$426,'Методика оценки'!$E$426,IF('ИД Свод'!K112='Методика оценки'!$H$427,'Методика оценки'!$E$427,IF('ИД Свод'!K112='Методика оценки'!$H$428,'Методика оценки'!$E$428,'Методика оценки'!$E$429))))*$D$104</f>
        <v>0</v>
      </c>
    </row>
    <row r="105" spans="1:12" hidden="1" outlineLevel="1">
      <c r="A105" s="65"/>
      <c r="B105" s="111" t="str">
        <f>'Методика оценки'!A430</f>
        <v>К7.7.</v>
      </c>
      <c r="C105" s="86" t="str">
        <f>'Методика оценки'!C430</f>
        <v>Доля сотрудников ДОО, переведенных на эффективный контракт</v>
      </c>
      <c r="D105" s="123">
        <f>'Методика оценки'!D430</f>
        <v>0.1</v>
      </c>
      <c r="E105" s="84">
        <f>(IF((('ИД Свод'!D113/'ИД Свод'!D114)*100)&lt;='Методика оценки'!$J$432,'Методика оценки'!$E$432,IF('Методика оценки'!$H$433&lt;=(('ИД Свод'!D113/'ИД Свод'!D114)*100)&lt;='Методика оценки'!$J$433,'Методика оценки'!$E$433,IF((('ИД Свод'!D113/'ИД Свод'!D114)*100)&gt;='Методика оценки'!$H$434,'Методика оценки'!$E$434,'Методика оценки'!$E$433))))*$D$105</f>
        <v>0</v>
      </c>
      <c r="F105" s="84">
        <f>(IF((('ИД Свод'!E113/'ИД Свод'!E114)*100)&lt;='Методика оценки'!$J$432,'Методика оценки'!$E$432,IF('Методика оценки'!$H$433&lt;=(('ИД Свод'!E113/'ИД Свод'!E114)*100)&lt;='Методика оценки'!$J$433,'Методика оценки'!$E$433,IF((('ИД Свод'!E113/'ИД Свод'!E114)*100)&gt;='Методика оценки'!$H$434,'Методика оценки'!$E$434,'Методика оценки'!$E$433))))*$D$105</f>
        <v>0</v>
      </c>
      <c r="G105" s="84">
        <f>(IF((('ИД Свод'!F113/'ИД Свод'!F114)*100)&lt;='Методика оценки'!$J$432,'Методика оценки'!$E$432,IF('Методика оценки'!$H$433&lt;=(('ИД Свод'!F113/'ИД Свод'!F114)*100)&lt;='Методика оценки'!$J$433,'Методика оценки'!$E$433,IF((('ИД Свод'!F113/'ИД Свод'!F114)*100)&gt;='Методика оценки'!$H$434,'Методика оценки'!$E$434,'Методика оценки'!$E$433))))*$D$105</f>
        <v>0</v>
      </c>
      <c r="H105" s="84">
        <f>(IF((('ИД Свод'!G113/'ИД Свод'!G114)*100)&lt;='Методика оценки'!$J$432,'Методика оценки'!$E$432,IF('Методика оценки'!$H$433&lt;=(('ИД Свод'!G113/'ИД Свод'!G114)*100)&lt;='Методика оценки'!$J$433,'Методика оценки'!$E$433,IF((('ИД Свод'!G113/'ИД Свод'!G114)*100)&gt;='Методика оценки'!$H$434,'Методика оценки'!$E$434,'Методика оценки'!$E$433))))*$D$105</f>
        <v>0</v>
      </c>
      <c r="I105" s="84">
        <f>(IF((('ИД Свод'!H113/'ИД Свод'!H114)*100)&lt;='Методика оценки'!$J$432,'Методика оценки'!$E$432,IF('Методика оценки'!$H$433&lt;=(('ИД Свод'!H113/'ИД Свод'!H114)*100)&lt;='Методика оценки'!$J$433,'Методика оценки'!$E$433,IF((('ИД Свод'!H113/'ИД Свод'!H114)*100)&gt;='Методика оценки'!$H$434,'Методика оценки'!$E$434,'Методика оценки'!$E$433))))*$D$105</f>
        <v>0</v>
      </c>
      <c r="J105" s="84">
        <f>(IF((('ИД Свод'!I113/'ИД Свод'!I114)*100)&lt;='Методика оценки'!$J$432,'Методика оценки'!$E$432,IF('Методика оценки'!$H$433&lt;=(('ИД Свод'!I113/'ИД Свод'!I114)*100)&lt;='Методика оценки'!$J$433,'Методика оценки'!$E$433,IF((('ИД Свод'!I113/'ИД Свод'!I114)*100)&gt;='Методика оценки'!$H$434,'Методика оценки'!$E$434,'Методика оценки'!$E$433))))*$D$105</f>
        <v>0</v>
      </c>
      <c r="K105" s="84">
        <f>(IF((('ИД Свод'!J113/'ИД Свод'!J114)*100)&lt;='Методика оценки'!$J$432,'Методика оценки'!$E$432,IF('Методика оценки'!$H$433&lt;=(('ИД Свод'!J113/'ИД Свод'!J114)*100)&lt;='Методика оценки'!$J$433,'Методика оценки'!$E$433,IF((('ИД Свод'!J113/'ИД Свод'!J114)*100)&gt;='Методика оценки'!$H$434,'Методика оценки'!$E$434,'Методика оценки'!$E$433))))*$D$105</f>
        <v>0</v>
      </c>
      <c r="L105" s="84">
        <f>(IF((('ИД Свод'!K113/'ИД Свод'!K114)*100)&lt;='Методика оценки'!$J$432,'Методика оценки'!$E$432,IF('Методика оценки'!$H$433&lt;=(('ИД Свод'!K113/'ИД Свод'!K114)*100)&lt;='Методика оценки'!$J$433,'Методика оценки'!$E$433,IF((('ИД Свод'!K113/'ИД Свод'!K114)*100)&gt;='Методика оценки'!$H$434,'Методика оценки'!$E$434,'Методика оценки'!$E$433))))*$D$105</f>
        <v>0</v>
      </c>
    </row>
    <row r="106" spans="1:12" hidden="1" outlineLevel="1">
      <c r="A106" s="65"/>
      <c r="B106" s="111" t="str">
        <f>'Методика оценки'!A435</f>
        <v>К7.8.</v>
      </c>
      <c r="C106" s="86" t="str">
        <f>'Методика оценки'!C435</f>
        <v>Доля кредиторской задолженности в общей сумме расходов</v>
      </c>
      <c r="D106" s="123">
        <f>'Методика оценки'!D435</f>
        <v>0.1</v>
      </c>
      <c r="E106" s="84">
        <f>(IF((('ИД Свод'!D115/'ИД Свод'!D116)*100)&lt;='Методика оценки'!$J$437,'Методика оценки'!$E$437,IF('Методика оценки'!$H$438&lt;=(('ИД Свод'!D115/'ИД Свод'!D116)*100)&lt;='Методика оценки'!$J$438,'Методика оценки'!$E$438,IF((('ИД Свод'!D115/'ИД Свод'!D116)*100)&gt;='Методика оценки'!$H$439,'Методика оценки'!$E$439,'Методика оценки'!$E$438))))*$D$106</f>
        <v>10</v>
      </c>
      <c r="F106" s="84">
        <f>(IF((('ИД Свод'!E115/'ИД Свод'!E116)*100)&lt;='Методика оценки'!$J$437,'Методика оценки'!$E$437,IF('Методика оценки'!$H$438&lt;=(('ИД Свод'!E115/'ИД Свод'!E116)*100)&lt;='Методика оценки'!$J$438,'Методика оценки'!$E$438,IF((('ИД Свод'!E115/'ИД Свод'!E116)*100)&gt;='Методика оценки'!$H$439,'Методика оценки'!$E$439,'Методика оценки'!$E$438))))*$D$106</f>
        <v>10</v>
      </c>
      <c r="G106" s="84">
        <f>(IF((('ИД Свод'!F115/'ИД Свод'!F116)*100)&lt;='Методика оценки'!$J$437,'Методика оценки'!$E$437,IF('Методика оценки'!$H$438&lt;=(('ИД Свод'!F115/'ИД Свод'!F116)*100)&lt;='Методика оценки'!$J$438,'Методика оценки'!$E$438,IF((('ИД Свод'!F115/'ИД Свод'!F116)*100)&gt;='Методика оценки'!$H$439,'Методика оценки'!$E$439,'Методика оценки'!$E$438))))*$D$106</f>
        <v>10</v>
      </c>
      <c r="H106" s="84">
        <f>(IF((('ИД Свод'!G115/'ИД Свод'!G116)*100)&lt;='Методика оценки'!$J$437,'Методика оценки'!$E$437,IF('Методика оценки'!$H$438&lt;=(('ИД Свод'!G115/'ИД Свод'!G116)*100)&lt;='Методика оценки'!$J$438,'Методика оценки'!$E$438,IF((('ИД Свод'!G115/'ИД Свод'!G116)*100)&gt;='Методика оценки'!$H$439,'Методика оценки'!$E$439,'Методика оценки'!$E$438))))*$D$106</f>
        <v>10</v>
      </c>
      <c r="I106" s="84">
        <f>(IF((('ИД Свод'!H115/'ИД Свод'!H116)*100)&lt;='Методика оценки'!$J$437,'Методика оценки'!$E$437,IF('Методика оценки'!$H$438&lt;=(('ИД Свод'!H115/'ИД Свод'!H116)*100)&lt;='Методика оценки'!$J$438,'Методика оценки'!$E$438,IF((('ИД Свод'!H115/'ИД Свод'!H116)*100)&gt;='Методика оценки'!$H$439,'Методика оценки'!$E$439,'Методика оценки'!$E$438))))*$D$106</f>
        <v>10</v>
      </c>
      <c r="J106" s="84">
        <f>(IF((('ИД Свод'!I115/'ИД Свод'!I116)*100)&lt;='Методика оценки'!$J$437,'Методика оценки'!$E$437,IF('Методика оценки'!$H$438&lt;=(('ИД Свод'!I115/'ИД Свод'!I116)*100)&lt;='Методика оценки'!$J$438,'Методика оценки'!$E$438,IF((('ИД Свод'!I115/'ИД Свод'!I116)*100)&gt;='Методика оценки'!$H$439,'Методика оценки'!$E$439,'Методика оценки'!$E$438))))*$D$106</f>
        <v>0</v>
      </c>
      <c r="K106" s="84">
        <f>(IF((('ИД Свод'!J115/'ИД Свод'!J116)*100)&lt;='Методика оценки'!$J$437,'Методика оценки'!$E$437,IF('Методика оценки'!$H$438&lt;=(('ИД Свод'!J115/'ИД Свод'!J116)*100)&lt;='Методика оценки'!$J$438,'Методика оценки'!$E$438,IF((('ИД Свод'!J115/'ИД Свод'!J116)*100)&gt;='Методика оценки'!$H$439,'Методика оценки'!$E$439,'Методика оценки'!$E$438))))*$D$106</f>
        <v>10</v>
      </c>
      <c r="L106" s="84">
        <f>(IF((('ИД Свод'!K115/'ИД Свод'!K116)*100)&lt;='Методика оценки'!$J$437,'Методика оценки'!$E$437,IF('Методика оценки'!$H$438&lt;=(('ИД Свод'!K115/'ИД Свод'!K116)*100)&lt;='Методика оценки'!$J$438,'Методика оценки'!$E$438,IF((('ИД Свод'!K115/'ИД Свод'!K116)*100)&gt;='Методика оценки'!$H$439,'Методика оценки'!$E$439,'Методика оценки'!$E$438))))*$D$106</f>
        <v>10</v>
      </c>
    </row>
    <row r="107" spans="1:12" hidden="1" outlineLevel="1">
      <c r="A107" s="65"/>
      <c r="B107" s="111" t="str">
        <f>'Методика оценки'!A440</f>
        <v>К7.9.</v>
      </c>
      <c r="C107" s="86" t="str">
        <f>'Методика оценки'!C440</f>
        <v>Доля просроченной кредиторской задолженности в общей сумме расходов</v>
      </c>
      <c r="D107" s="123">
        <f>'Методика оценки'!D440</f>
        <v>0.1</v>
      </c>
      <c r="E107" s="84">
        <f>(IF((('ИД Свод'!D117/'ИД Свод'!D116)*100)&lt;='Методика оценки'!$J$441,'Методика оценки'!$E$441,IF('Методика оценки'!$H$442&lt;=(('ИД Свод'!D117/'ИД Свод'!D116)*100)&lt;='Методика оценки'!$J$442,'Методика оценки'!$E$442,IF((('ИД Свод'!D117/'ИД Свод'!D116)*100)&gt;='Методика оценки'!$H$443,'Методика оценки'!$E$443,'Методика оценки'!$E$442))))*$D$107</f>
        <v>10</v>
      </c>
      <c r="F107" s="84">
        <f>(IF((('ИД Свод'!E117/'ИД Свод'!E116)*100)&lt;='Методика оценки'!$J$441,'Методика оценки'!$E$441,IF('Методика оценки'!$H$442&lt;=(('ИД Свод'!E117/'ИД Свод'!E116)*100)&lt;='Методика оценки'!$J$442,'Методика оценки'!$E$442,IF((('ИД Свод'!E117/'ИД Свод'!E116)*100)&gt;='Методика оценки'!$H$443,'Методика оценки'!$E$443,'Методика оценки'!$E$442))))*$D$107</f>
        <v>10</v>
      </c>
      <c r="G107" s="84">
        <f>(IF((('ИД Свод'!F117/'ИД Свод'!F116)*100)&lt;='Методика оценки'!$J$441,'Методика оценки'!$E$441,IF('Методика оценки'!$H$442&lt;=(('ИД Свод'!F117/'ИД Свод'!F116)*100)&lt;='Методика оценки'!$J$442,'Методика оценки'!$E$442,IF((('ИД Свод'!F117/'ИД Свод'!F116)*100)&gt;='Методика оценки'!$H$443,'Методика оценки'!$E$443,'Методика оценки'!$E$442))))*$D$107</f>
        <v>10</v>
      </c>
      <c r="H107" s="84">
        <f>(IF((('ИД Свод'!G117/'ИД Свод'!G116)*100)&lt;='Методика оценки'!$J$441,'Методика оценки'!$E$441,IF('Методика оценки'!$H$442&lt;=(('ИД Свод'!G117/'ИД Свод'!G116)*100)&lt;='Методика оценки'!$J$442,'Методика оценки'!$E$442,IF((('ИД Свод'!G117/'ИД Свод'!G116)*100)&gt;='Методика оценки'!$H$443,'Методика оценки'!$E$443,'Методика оценки'!$E$442))))*$D$107</f>
        <v>10</v>
      </c>
      <c r="I107" s="84">
        <f>(IF((('ИД Свод'!H117/'ИД Свод'!H116)*100)&lt;='Методика оценки'!$J$441,'Методика оценки'!$E$441,IF('Методика оценки'!$H$442&lt;=(('ИД Свод'!H117/'ИД Свод'!H116)*100)&lt;='Методика оценки'!$J$442,'Методика оценки'!$E$442,IF((('ИД Свод'!H117/'ИД Свод'!H116)*100)&gt;='Методика оценки'!$H$443,'Методика оценки'!$E$443,'Методика оценки'!$E$442))))*$D$107</f>
        <v>10</v>
      </c>
      <c r="J107" s="84">
        <f>(IF((('ИД Свод'!I117/'ИД Свод'!I116)*100)&lt;='Методика оценки'!$J$441,'Методика оценки'!$E$441,IF('Методика оценки'!$H$442&lt;=(('ИД Свод'!I117/'ИД Свод'!I116)*100)&lt;='Методика оценки'!$J$442,'Методика оценки'!$E$442,IF((('ИД Свод'!I117/'ИД Свод'!I116)*100)&gt;='Методика оценки'!$H$443,'Методика оценки'!$E$443,'Методика оценки'!$E$442))))*$D$107</f>
        <v>10</v>
      </c>
      <c r="K107" s="84">
        <f>(IF((('ИД Свод'!J117/'ИД Свод'!J116)*100)&lt;='Методика оценки'!$J$441,'Методика оценки'!$E$441,IF('Методика оценки'!$H$442&lt;=(('ИД Свод'!J117/'ИД Свод'!J116)*100)&lt;='Методика оценки'!$J$442,'Методика оценки'!$E$442,IF((('ИД Свод'!J117/'ИД Свод'!J116)*100)&gt;='Методика оценки'!$H$443,'Методика оценки'!$E$443,'Методика оценки'!$E$442))))*$D$107</f>
        <v>10</v>
      </c>
      <c r="L107" s="84">
        <f>(IF((('ИД Свод'!K117/'ИД Свод'!K116)*100)&lt;='Методика оценки'!$J$441,'Методика оценки'!$E$441,IF('Методика оценки'!$H$442&lt;=(('ИД Свод'!K117/'ИД Свод'!K116)*100)&lt;='Методика оценки'!$J$442,'Методика оценки'!$E$442,IF((('ИД Свод'!K117/'ИД Свод'!K116)*100)&gt;='Методика оценки'!$H$443,'Методика оценки'!$E$443,'Методика оценки'!$E$442))))*$D$107</f>
        <v>10</v>
      </c>
    </row>
    <row r="108" spans="1:12" ht="45" hidden="1" outlineLevel="1">
      <c r="A108" s="65"/>
      <c r="B108" s="111" t="str">
        <f>'Методика оценки'!A444</f>
        <v>К7.10.</v>
      </c>
      <c r="C108" s="86" t="str">
        <f>'Методика оценки'!C444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8" s="123">
        <f>'Методика оценки'!D444</f>
        <v>0.1</v>
      </c>
      <c r="E108" s="84">
        <f>(IF('ИД Свод'!D118='Методика оценки'!$H$446,'Методика оценки'!$E$446,'Методика оценки'!$E$445))*$D$108</f>
        <v>0</v>
      </c>
      <c r="F108" s="84">
        <f>(IF('ИД Свод'!E118='Методика оценки'!$H$446,'Методика оценки'!$E$446,'Методика оценки'!$E$445))*$D$108</f>
        <v>0</v>
      </c>
      <c r="G108" s="84">
        <f>(IF('ИД Свод'!F118='Методика оценки'!$H$446,'Методика оценки'!$E$446,'Методика оценки'!$E$445))*$D$108</f>
        <v>0</v>
      </c>
      <c r="H108" s="84">
        <f>(IF('ИД Свод'!G118='Методика оценки'!$H$446,'Методика оценки'!$E$446,'Методика оценки'!$E$445))*$D$108</f>
        <v>10</v>
      </c>
      <c r="I108" s="84">
        <f>(IF('ИД Свод'!H118='Методика оценки'!$H$446,'Методика оценки'!$E$446,'Методика оценки'!$E$445))*$D$108</f>
        <v>0</v>
      </c>
      <c r="J108" s="84">
        <f>(IF('ИД Свод'!I118='Методика оценки'!$H$446,'Методика оценки'!$E$446,'Методика оценки'!$E$445))*$D$108</f>
        <v>0</v>
      </c>
      <c r="K108" s="84">
        <f>(IF('ИД Свод'!J118='Методика оценки'!$H$446,'Методика оценки'!$E$446,'Методика оценки'!$E$445))*$D$108</f>
        <v>0</v>
      </c>
      <c r="L108" s="84">
        <f>(IF('ИД Свод'!K118='Методика оценки'!$H$446,'Методика оценки'!$E$446,'Методика оценки'!$E$445))*$D$108</f>
        <v>0</v>
      </c>
    </row>
    <row r="109" spans="1:12" hidden="1" outlineLevel="1">
      <c r="A109" s="65"/>
      <c r="B109" s="111" t="str">
        <f>'Методика оценки'!A447</f>
        <v>К7.11.</v>
      </c>
      <c r="C109" s="86" t="str">
        <f>'Методика оценки'!C447</f>
        <v xml:space="preserve">Количество предписаний надзорных органов </v>
      </c>
      <c r="D109" s="123">
        <f>'Методика оценки'!D447</f>
        <v>0.1</v>
      </c>
      <c r="E109" s="84">
        <f>(IF('ИД Свод'!D119&lt;='Методика оценки'!$J$448,'Методика оценки'!$E$448,IF('Методика оценки'!$H$449&lt;='ИД Свод'!D119&lt;='Методика оценки'!$J$449,'Методика оценки'!$E$449,IF('ИД Свод'!D119&gt;='Методика оценки'!$H$450,'Методика оценки'!$E$450,'Методика оценки'!$E$449))))*$D$109</f>
        <v>5</v>
      </c>
      <c r="F109" s="84">
        <f>(IF('ИД Свод'!E119&lt;='Методика оценки'!$J$448,'Методика оценки'!$E$448,IF('Методика оценки'!$H$449&lt;='ИД Свод'!E119&lt;='Методика оценки'!$J$449,'Методика оценки'!$E$449,IF('ИД Свод'!E119&gt;='Методика оценки'!$H$450,'Методика оценки'!$E$450,'Методика оценки'!$E$449))))*$D$109</f>
        <v>5</v>
      </c>
      <c r="G109" s="84">
        <f>(IF('ИД Свод'!F119&lt;='Методика оценки'!$J$448,'Методика оценки'!$E$448,IF('Методика оценки'!$H$449&lt;='ИД Свод'!F119&lt;='Методика оценки'!$J$449,'Методика оценки'!$E$449,IF('ИД Свод'!F119&gt;='Методика оценки'!$H$450,'Методика оценки'!$E$450,'Методика оценки'!$E$449))))*$D$109</f>
        <v>5</v>
      </c>
      <c r="H109" s="84">
        <f>(IF('ИД Свод'!G119&lt;='Методика оценки'!$J$448,'Методика оценки'!$E$448,IF('Методика оценки'!$H$449&lt;='ИД Свод'!G119&lt;='Методика оценки'!$J$449,'Методика оценки'!$E$449,IF('ИД Свод'!G119&gt;='Методика оценки'!$H$450,'Методика оценки'!$E$450,'Методика оценки'!$E$449))))*$D$109</f>
        <v>5</v>
      </c>
      <c r="I109" s="84">
        <f>(IF('ИД Свод'!H119&lt;='Методика оценки'!$J$448,'Методика оценки'!$E$448,IF('Методика оценки'!$H$449&lt;='ИД Свод'!H119&lt;='Методика оценки'!$J$449,'Методика оценки'!$E$449,IF('ИД Свод'!H119&gt;='Методика оценки'!$H$450,'Методика оценки'!$E$450,'Методика оценки'!$E$449))))*$D$109</f>
        <v>10</v>
      </c>
      <c r="J109" s="84">
        <f>(IF('ИД Свод'!I119&lt;='Методика оценки'!$J$448,'Методика оценки'!$E$448,IF('Методика оценки'!$H$449&lt;='ИД Свод'!I119&lt;='Методика оценки'!$J$449,'Методика оценки'!$E$449,IF('ИД Свод'!I119&gt;='Методика оценки'!$H$450,'Методика оценки'!$E$450,'Методика оценки'!$E$449))))*$D$109</f>
        <v>5</v>
      </c>
      <c r="K109" s="84">
        <f>(IF('ИД Свод'!J119&lt;='Методика оценки'!$J$448,'Методика оценки'!$E$448,IF('Методика оценки'!$H$449&lt;='ИД Свод'!J119&lt;='Методика оценки'!$J$449,'Методика оценки'!$E$449,IF('ИД Свод'!J119&gt;='Методика оценки'!$H$450,'Методика оценки'!$E$450,'Методика оценки'!$E$449))))*$D$109</f>
        <v>10</v>
      </c>
      <c r="L109" s="84">
        <f>(IF('ИД Свод'!K119&lt;='Методика оценки'!$J$448,'Методика оценки'!$E$448,IF('Методика оценки'!$H$449&lt;='ИД Свод'!K119&lt;='Методика оценки'!$J$449,'Методика оценки'!$E$449,IF('ИД Свод'!K119&gt;='Методика оценки'!$H$450,'Методика оценки'!$E$450,'Методика оценки'!$E$449))))*$D$109</f>
        <v>5</v>
      </c>
    </row>
    <row r="110" spans="1:12" ht="30" hidden="1" outlineLevel="1">
      <c r="A110" s="65"/>
      <c r="B110" s="111" t="str">
        <f>'Методика оценки'!A451</f>
        <v>К7.12.</v>
      </c>
      <c r="C110" s="86" t="str">
        <f>'Методика оценки'!C451</f>
        <v xml:space="preserve">Количество зарегистрированных  жалоб на деятельность ДОО со стороны родителей воспитанников </v>
      </c>
      <c r="D110" s="123">
        <f>'Методика оценки'!D451</f>
        <v>0.1</v>
      </c>
      <c r="E110" s="84">
        <f>(IF('ИД Свод'!D120&lt;='Методика оценки'!$J$452,'Методика оценки'!$E$452,IF('Методика оценки'!$H$453&lt;='ИД Свод'!D120&lt;='Методика оценки'!$J$453,'Методика оценки'!$E$453,IF('ИД Свод'!D120&gt;='Методика оценки'!$H$454,'Методика оценки'!$E$454,'Методика оценки'!$E$453))))*$D$110</f>
        <v>10</v>
      </c>
      <c r="F110" s="84">
        <f>(IF('ИД Свод'!E120&lt;='Методика оценки'!$J$452,'Методика оценки'!$E$452,IF('Методика оценки'!$H$453&lt;='ИД Свод'!E120&lt;='Методика оценки'!$J$453,'Методика оценки'!$E$453,IF('ИД Свод'!E120&gt;='Методика оценки'!$H$454,'Методика оценки'!$E$454,'Методика оценки'!$E$453))))*$D$110</f>
        <v>10</v>
      </c>
      <c r="G110" s="84">
        <f>(IF('ИД Свод'!F120&lt;='Методика оценки'!$J$452,'Методика оценки'!$E$452,IF('Методика оценки'!$H$453&lt;='ИД Свод'!F120&lt;='Методика оценки'!$J$453,'Методика оценки'!$E$453,IF('ИД Свод'!F120&gt;='Методика оценки'!$H$454,'Методика оценки'!$E$454,'Методика оценки'!$E$453))))*$D$110</f>
        <v>10</v>
      </c>
      <c r="H110" s="84">
        <f>(IF('ИД Свод'!G120&lt;='Методика оценки'!$J$452,'Методика оценки'!$E$452,IF('Методика оценки'!$H$453&lt;='ИД Свод'!G120&lt;='Методика оценки'!$J$453,'Методика оценки'!$E$453,IF('ИД Свод'!G120&gt;='Методика оценки'!$H$454,'Методика оценки'!$E$454,'Методика оценки'!$E$453))))*$D$110</f>
        <v>10</v>
      </c>
      <c r="I110" s="84">
        <f>(IF('ИД Свод'!H120&lt;='Методика оценки'!$J$452,'Методика оценки'!$E$452,IF('Методика оценки'!$H$453&lt;='ИД Свод'!H120&lt;='Методика оценки'!$J$453,'Методика оценки'!$E$453,IF('ИД Свод'!H120&gt;='Методика оценки'!$H$454,'Методика оценки'!$E$454,'Методика оценки'!$E$453))))*$D$110</f>
        <v>10</v>
      </c>
      <c r="J110" s="84">
        <f>(IF('ИД Свод'!I120&lt;='Методика оценки'!$J$452,'Методика оценки'!$E$452,IF('Методика оценки'!$H$453&lt;='ИД Свод'!I120&lt;='Методика оценки'!$J$453,'Методика оценки'!$E$453,IF('ИД Свод'!I120&gt;='Методика оценки'!$H$454,'Методика оценки'!$E$454,'Методика оценки'!$E$453))))*$D$110</f>
        <v>10</v>
      </c>
      <c r="K110" s="84">
        <f>(IF('ИД Свод'!J120&lt;='Методика оценки'!$J$452,'Методика оценки'!$E$452,IF('Методика оценки'!$H$453&lt;='ИД Свод'!J120&lt;='Методика оценки'!$J$453,'Методика оценки'!$E$453,IF('ИД Свод'!J120&gt;='Методика оценки'!$H$454,'Методика оценки'!$E$454,'Методика оценки'!$E$453))))*$D$110</f>
        <v>10</v>
      </c>
      <c r="L110" s="84">
        <f>(IF('ИД Свод'!K120&lt;='Методика оценки'!$J$452,'Методика оценки'!$E$452,IF('Методика оценки'!$H$453&lt;='ИД Свод'!K120&lt;='Методика оценки'!$J$453,'Методика оценки'!$E$453,IF('ИД Свод'!K120&gt;='Методика оценки'!$H$454,'Методика оценки'!$E$454,'Методика оценки'!$E$453))))*$D$110</f>
        <v>10</v>
      </c>
    </row>
    <row r="111" spans="1:12">
      <c r="E111" s="157"/>
      <c r="F111" s="157"/>
      <c r="G111" s="157"/>
      <c r="H111" s="157"/>
      <c r="I111" s="157"/>
      <c r="J111" s="157"/>
      <c r="K111" s="157"/>
      <c r="L111" s="157"/>
    </row>
    <row r="112" spans="1:12">
      <c r="E112" s="157"/>
      <c r="F112" s="157"/>
      <c r="G112" s="157"/>
      <c r="H112" s="157"/>
      <c r="I112" s="157"/>
      <c r="J112" s="157"/>
      <c r="K112" s="157"/>
      <c r="L112" s="157"/>
    </row>
    <row r="113" spans="5:12">
      <c r="E113" s="157"/>
      <c r="F113" s="157"/>
      <c r="G113" s="157"/>
      <c r="H113" s="157"/>
      <c r="I113" s="157"/>
      <c r="J113" s="157"/>
      <c r="K113" s="157"/>
      <c r="L113" s="157"/>
    </row>
    <row r="114" spans="5:12">
      <c r="E114" s="157"/>
      <c r="F114" s="157"/>
      <c r="G114" s="157"/>
      <c r="H114" s="157"/>
      <c r="I114" s="157"/>
      <c r="J114" s="157"/>
      <c r="K114" s="157"/>
      <c r="L114" s="157"/>
    </row>
    <row r="115" spans="5:12">
      <c r="E115" s="157"/>
      <c r="F115" s="157"/>
      <c r="G115" s="157"/>
      <c r="H115" s="157"/>
      <c r="I115" s="157"/>
      <c r="J115" s="157"/>
      <c r="K115" s="157"/>
      <c r="L115" s="157"/>
    </row>
    <row r="116" spans="5:12">
      <c r="E116" s="157"/>
      <c r="F116" s="157"/>
      <c r="G116" s="157"/>
      <c r="H116" s="157"/>
      <c r="I116" s="157"/>
      <c r="J116" s="157"/>
      <c r="K116" s="157"/>
      <c r="L116" s="157"/>
    </row>
    <row r="117" spans="5:12">
      <c r="E117" s="157"/>
      <c r="F117" s="157"/>
      <c r="G117" s="157"/>
      <c r="H117" s="157"/>
      <c r="I117" s="157"/>
      <c r="J117" s="157"/>
      <c r="K117" s="157"/>
      <c r="L117" s="157"/>
    </row>
    <row r="118" spans="5:12">
      <c r="E118" s="157"/>
      <c r="F118" s="157"/>
      <c r="G118" s="157"/>
      <c r="H118" s="157"/>
      <c r="I118" s="157"/>
      <c r="J118" s="157"/>
      <c r="K118" s="157"/>
      <c r="L118" s="157"/>
    </row>
    <row r="119" spans="5:12">
      <c r="E119" s="157"/>
      <c r="F119" s="157"/>
      <c r="G119" s="157"/>
      <c r="H119" s="157"/>
      <c r="I119" s="157"/>
      <c r="J119" s="157"/>
      <c r="K119" s="157"/>
      <c r="L119" s="157"/>
    </row>
    <row r="120" spans="5:12">
      <c r="E120" s="157"/>
      <c r="F120" s="157"/>
      <c r="G120" s="157"/>
      <c r="H120" s="157"/>
      <c r="I120" s="157"/>
      <c r="J120" s="157"/>
      <c r="K120" s="157"/>
      <c r="L120" s="157"/>
    </row>
    <row r="121" spans="5:12">
      <c r="E121" s="157"/>
      <c r="F121" s="157"/>
      <c r="G121" s="157"/>
      <c r="H121" s="157"/>
      <c r="I121" s="157"/>
      <c r="J121" s="157"/>
      <c r="K121" s="157"/>
      <c r="L121" s="157"/>
    </row>
    <row r="122" spans="5:12">
      <c r="E122" s="157"/>
      <c r="F122" s="157"/>
      <c r="G122" s="157"/>
      <c r="H122" s="157"/>
      <c r="I122" s="157"/>
      <c r="J122" s="157"/>
      <c r="K122" s="157"/>
      <c r="L122" s="157"/>
    </row>
    <row r="123" spans="5:12">
      <c r="E123" s="157"/>
      <c r="F123" s="157"/>
      <c r="G123" s="157"/>
      <c r="H123" s="157"/>
      <c r="I123" s="157"/>
      <c r="J123" s="157"/>
      <c r="K123" s="157"/>
      <c r="L123" s="157"/>
    </row>
    <row r="124" spans="5:12">
      <c r="E124" s="157"/>
      <c r="F124" s="157"/>
      <c r="G124" s="157"/>
      <c r="H124" s="157"/>
      <c r="I124" s="157"/>
      <c r="J124" s="157"/>
      <c r="K124" s="157"/>
      <c r="L124" s="157"/>
    </row>
    <row r="125" spans="5:12">
      <c r="E125" s="157"/>
      <c r="F125" s="157"/>
      <c r="G125" s="157"/>
      <c r="H125" s="157"/>
      <c r="I125" s="157"/>
      <c r="J125" s="157"/>
      <c r="K125" s="157"/>
      <c r="L125" s="157"/>
    </row>
    <row r="126" spans="5:12">
      <c r="E126" s="157"/>
      <c r="F126" s="157"/>
      <c r="G126" s="157"/>
      <c r="H126" s="157"/>
      <c r="I126" s="157"/>
      <c r="J126" s="157"/>
      <c r="K126" s="157"/>
      <c r="L126" s="157"/>
    </row>
    <row r="127" spans="5:12">
      <c r="E127" s="157"/>
      <c r="F127" s="157"/>
      <c r="G127" s="157"/>
      <c r="H127" s="157"/>
      <c r="I127" s="157"/>
      <c r="J127" s="157"/>
      <c r="K127" s="157"/>
      <c r="L127" s="157"/>
    </row>
    <row r="128" spans="5:12">
      <c r="E128" s="157"/>
      <c r="F128" s="157"/>
      <c r="G128" s="157"/>
      <c r="H128" s="157"/>
      <c r="I128" s="157"/>
      <c r="J128" s="157"/>
      <c r="K128" s="157"/>
      <c r="L128" s="157"/>
    </row>
    <row r="129" spans="5:12">
      <c r="E129" s="157"/>
      <c r="F129" s="157"/>
      <c r="G129" s="157"/>
      <c r="H129" s="157"/>
      <c r="I129" s="157"/>
      <c r="J129" s="157"/>
      <c r="K129" s="157"/>
      <c r="L129" s="157"/>
    </row>
    <row r="130" spans="5:12">
      <c r="E130" s="157"/>
      <c r="F130" s="157"/>
      <c r="G130" s="157"/>
      <c r="H130" s="157"/>
      <c r="I130" s="157"/>
      <c r="J130" s="157"/>
      <c r="K130" s="157"/>
      <c r="L130" s="157"/>
    </row>
    <row r="131" spans="5:12">
      <c r="E131" s="157"/>
      <c r="F131" s="157"/>
      <c r="G131" s="157"/>
      <c r="H131" s="157"/>
      <c r="I131" s="157"/>
      <c r="J131" s="157"/>
      <c r="K131" s="157"/>
      <c r="L131" s="157"/>
    </row>
    <row r="132" spans="5:12">
      <c r="E132" s="157"/>
      <c r="F132" s="157"/>
      <c r="G132" s="157"/>
      <c r="H132" s="157"/>
      <c r="I132" s="157"/>
      <c r="J132" s="157"/>
      <c r="K132" s="157"/>
      <c r="L132" s="157"/>
    </row>
    <row r="133" spans="5:12">
      <c r="E133" s="157"/>
      <c r="F133" s="157"/>
      <c r="G133" s="157"/>
      <c r="H133" s="157"/>
      <c r="I133" s="157"/>
      <c r="J133" s="157"/>
      <c r="K133" s="157"/>
      <c r="L133" s="157"/>
    </row>
    <row r="134" spans="5:12">
      <c r="E134" s="157"/>
      <c r="F134" s="157"/>
      <c r="G134" s="157"/>
      <c r="H134" s="157"/>
      <c r="I134" s="157"/>
      <c r="J134" s="157"/>
      <c r="K134" s="157"/>
      <c r="L134" s="157"/>
    </row>
    <row r="135" spans="5:12">
      <c r="E135" s="157"/>
      <c r="F135" s="157"/>
      <c r="G135" s="157"/>
      <c r="H135" s="157"/>
      <c r="I135" s="157"/>
      <c r="J135" s="157"/>
      <c r="K135" s="157"/>
      <c r="L135" s="157"/>
    </row>
    <row r="136" spans="5:12">
      <c r="E136" s="157"/>
      <c r="F136" s="157"/>
      <c r="G136" s="157"/>
      <c r="H136" s="157"/>
      <c r="I136" s="157"/>
      <c r="J136" s="157"/>
      <c r="K136" s="157"/>
      <c r="L136" s="157"/>
    </row>
    <row r="137" spans="5:12">
      <c r="E137" s="157"/>
      <c r="F137" s="157"/>
      <c r="G137" s="157"/>
      <c r="H137" s="157"/>
      <c r="I137" s="157"/>
      <c r="J137" s="157"/>
      <c r="K137" s="157"/>
      <c r="L137" s="157"/>
    </row>
  </sheetData>
  <autoFilter ref="A4: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tabColor theme="5" tint="-0.249977111117893"/>
    <outlinePr summaryBelow="0" summaryRight="0"/>
  </sheetPr>
  <dimension ref="A1:AB137"/>
  <sheetViews>
    <sheetView topLeftCell="C1" zoomScale="70" zoomScaleNormal="70" workbookViewId="0">
      <selection activeCell="R16" sqref="R16"/>
    </sheetView>
  </sheetViews>
  <sheetFormatPr defaultColWidth="9.140625" defaultRowHeight="15" outlineLevelCol="1"/>
  <cols>
    <col min="1" max="1" width="7.7109375" style="62" customWidth="1"/>
    <col min="2" max="2" width="9.85546875" style="60" customWidth="1"/>
    <col min="3" max="3" width="76.85546875" style="132" customWidth="1"/>
    <col min="4" max="4" width="12.140625" style="76" customWidth="1"/>
    <col min="5" max="12" width="19.7109375" style="79" customWidth="1"/>
    <col min="13" max="25" width="9.140625" style="61"/>
    <col min="26" max="26" width="4.42578125" style="61" customWidth="1" outlineLevel="1"/>
    <col min="27" max="27" width="29.5703125" style="61" customWidth="1" outlineLevel="1"/>
    <col min="28" max="28" width="9.7109375" style="61" customWidth="1" outlineLevel="1"/>
    <col min="29" max="16384" width="9.140625" style="61"/>
  </cols>
  <sheetData>
    <row r="1" spans="1:28" ht="20.25">
      <c r="A1" s="100" t="s">
        <v>773</v>
      </c>
      <c r="B1" s="63"/>
      <c r="C1" s="131"/>
      <c r="D1" s="125"/>
      <c r="E1" s="77"/>
      <c r="F1" s="77"/>
      <c r="G1" s="77"/>
      <c r="H1" s="77"/>
      <c r="I1" s="77"/>
      <c r="J1" s="77"/>
      <c r="K1" s="77"/>
      <c r="L1" s="77"/>
    </row>
    <row r="2" spans="1:28">
      <c r="D2" s="129"/>
    </row>
    <row r="3" spans="1:28" s="117" customFormat="1" ht="57">
      <c r="A3" s="103" t="s">
        <v>0</v>
      </c>
      <c r="B3" s="102" t="s">
        <v>18</v>
      </c>
      <c r="C3" s="102" t="s">
        <v>24</v>
      </c>
      <c r="D3" s="127" t="s">
        <v>25</v>
      </c>
      <c r="E3" s="120" t="str">
        <f>'ИД Свод'!D3</f>
        <v>МБДОУ «Детский сад № 1 «Ангелочки» с. Ножай-Юрт»</v>
      </c>
      <c r="F3" s="120" t="str">
        <f>'ИД Свод'!E3</f>
        <v>МБДОУ «Детский сад № 2 «Солнышко» с. Ножай-Юрт»</v>
      </c>
      <c r="G3" s="120" t="str">
        <f>'ИД Свод'!F3</f>
        <v>МБДОУ «Детский сад с. Аллерой»</v>
      </c>
      <c r="H3" s="120" t="str">
        <f>'ИД Свод'!G3</f>
        <v>МБДОУ «Детский сад «Ласточки» с. Галайты»</v>
      </c>
      <c r="I3" s="120" t="str">
        <f>'ИД Свод'!H3</f>
        <v>МБДОУ «Детский сад с. Зандак»</v>
      </c>
      <c r="J3" s="120" t="str">
        <f>'ИД Свод'!I3</f>
        <v>МБДОУ «Детский сад «Солнышко» с. Саясан»</v>
      </c>
      <c r="K3" s="120" t="str">
        <f>'ИД Свод'!J3</f>
        <v>МБДОУ «Детский сад «Теремок» с. Мескеты»</v>
      </c>
      <c r="L3" s="120" t="str">
        <f>'ИД Свод'!K3</f>
        <v>МБДОУ «Детский сад «Малышка» с. Энгеной»</v>
      </c>
      <c r="Z3" s="95" t="s">
        <v>0</v>
      </c>
      <c r="AA3" s="95" t="s">
        <v>18</v>
      </c>
      <c r="AB3" s="95" t="s">
        <v>772</v>
      </c>
    </row>
    <row r="4" spans="1:28" ht="30">
      <c r="A4" s="8"/>
      <c r="B4" s="59"/>
      <c r="C4" s="133"/>
      <c r="D4" s="121"/>
      <c r="E4" s="84"/>
      <c r="F4" s="84"/>
      <c r="G4" s="84"/>
      <c r="H4" s="84"/>
      <c r="I4" s="84"/>
      <c r="J4" s="84"/>
      <c r="K4" s="84"/>
      <c r="L4" s="84"/>
      <c r="Z4" s="184">
        <v>1</v>
      </c>
      <c r="AA4" s="184" t="s">
        <v>771</v>
      </c>
      <c r="AB4" s="185">
        <v>35.050000000000004</v>
      </c>
    </row>
    <row r="5" spans="1:28" ht="30">
      <c r="A5" s="8"/>
      <c r="B5" s="59" t="s">
        <v>19</v>
      </c>
      <c r="C5" s="133"/>
      <c r="D5" s="150"/>
      <c r="E5" s="177">
        <f t="shared" ref="E5:K5" si="0">E6+E19+E25+E42+E71+E76+E98</f>
        <v>58.742999999999995</v>
      </c>
      <c r="F5" s="177">
        <f t="shared" si="0"/>
        <v>54.762999999999998</v>
      </c>
      <c r="G5" s="177">
        <f t="shared" si="0"/>
        <v>58.783000000000001</v>
      </c>
      <c r="H5" s="177">
        <f t="shared" si="0"/>
        <v>59.262999999999998</v>
      </c>
      <c r="I5" s="177">
        <f t="shared" si="0"/>
        <v>52.05</v>
      </c>
      <c r="J5" s="177">
        <f t="shared" si="0"/>
        <v>53.249000000000002</v>
      </c>
      <c r="K5" s="177">
        <f t="shared" si="0"/>
        <v>35.050000000000004</v>
      </c>
      <c r="L5" s="177">
        <f>L6+L19+L25+L42+L71+L76+L98</f>
        <v>57.249000000000002</v>
      </c>
      <c r="Z5" s="184">
        <v>2</v>
      </c>
      <c r="AA5" s="184" t="s">
        <v>770</v>
      </c>
      <c r="AB5" s="185">
        <v>52.05</v>
      </c>
    </row>
    <row r="6" spans="1:28" ht="30">
      <c r="A6" s="64"/>
      <c r="B6" s="107" t="str">
        <f>'Методика оценки'!A6</f>
        <v>К1</v>
      </c>
      <c r="C6" s="107" t="str">
        <f>'Методика оценки'!B6</f>
        <v>Группа критериев 1. Качество образовательного процесса</v>
      </c>
      <c r="D6" s="122">
        <f>'Методика оценки'!D6</f>
        <v>0.2</v>
      </c>
      <c r="E6" s="178">
        <f t="shared" ref="E6:L6" si="1">SUM(E7:E18)*$D$6</f>
        <v>13</v>
      </c>
      <c r="F6" s="178">
        <f t="shared" si="1"/>
        <v>9.8000000000000007</v>
      </c>
      <c r="G6" s="178">
        <f t="shared" si="1"/>
        <v>11.3</v>
      </c>
      <c r="H6" s="178">
        <f t="shared" si="1"/>
        <v>9</v>
      </c>
      <c r="I6" s="178">
        <f t="shared" si="1"/>
        <v>12</v>
      </c>
      <c r="J6" s="178">
        <f t="shared" si="1"/>
        <v>10</v>
      </c>
      <c r="K6" s="178">
        <f t="shared" si="1"/>
        <v>3</v>
      </c>
      <c r="L6" s="178">
        <f t="shared" si="1"/>
        <v>5</v>
      </c>
      <c r="Z6" s="184">
        <v>3</v>
      </c>
      <c r="AA6" s="184" t="s">
        <v>757</v>
      </c>
      <c r="AB6" s="185">
        <v>53.249000000000002</v>
      </c>
    </row>
    <row r="7" spans="1:28" ht="30">
      <c r="A7" s="2"/>
      <c r="B7" s="91" t="str">
        <f>'Методика оценки'!A7</f>
        <v>К1.1.</v>
      </c>
      <c r="C7" s="90" t="str">
        <f>'Методика оценки'!C7</f>
        <v>Наличие воспитанников, ставших победителями муниципальных, региональных, всероссийских или международных массовых мероприятий в отчетном году</v>
      </c>
      <c r="D7" s="123">
        <f>'Методика оценки'!D7</f>
        <v>0.05</v>
      </c>
      <c r="E7" s="118">
        <f>(IF('ИД Свод'!D5='Методика оценки'!$H$8,'Методика оценки'!$E$8,IF('ИД Свод'!D5='Методика оценки'!$H$9,'Методика оценки'!$E$9,IF('ИД Свод'!D5='Методика оценки'!$H$10,'Методика оценки'!$E$10,'Методика оценки'!$E$11))))*$D$7</f>
        <v>0</v>
      </c>
      <c r="F7" s="118">
        <f>(IF('ИД Свод'!E5='Методика оценки'!$H$8,'Методика оценки'!$E$8,IF('ИД Свод'!E5='Методика оценки'!$H$9,'Методика оценки'!$E$9,IF('ИД Свод'!E5='Методика оценки'!$H$10,'Методика оценки'!$E$10,'Методика оценки'!$E$11))))*$D$7</f>
        <v>4</v>
      </c>
      <c r="G7" s="118">
        <f>(IF('ИД Свод'!F5='Методика оценки'!$H$8,'Методика оценки'!$E$8,IF('ИД Свод'!F5='Методика оценки'!$H$9,'Методика оценки'!$E$9,IF('ИД Свод'!F5='Методика оценки'!$H$10,'Методика оценки'!$E$10,'Методика оценки'!$E$11))))*$D$7</f>
        <v>4</v>
      </c>
      <c r="H7" s="118">
        <f>(IF('ИД Свод'!G5='Методика оценки'!$H$8,'Методика оценки'!$E$8,IF('ИД Свод'!G5='Методика оценки'!$H$9,'Методика оценки'!$E$9,IF('ИД Свод'!G5='Методика оценки'!$H$10,'Методика оценки'!$E$10,'Методика оценки'!$E$11))))*$D$7</f>
        <v>0</v>
      </c>
      <c r="I7" s="118">
        <f>(IF('ИД Свод'!H5='Методика оценки'!$H$8,'Методика оценки'!$E$8,IF('ИД Свод'!H5='Методика оценки'!$H$9,'Методика оценки'!$E$9,IF('ИД Свод'!H5='Методика оценки'!$H$10,'Методика оценки'!$E$10,'Методика оценки'!$E$11))))*$D$7</f>
        <v>0</v>
      </c>
      <c r="J7" s="118">
        <f>(IF('ИД Свод'!I5='Методика оценки'!$H$8,'Методика оценки'!$E$8,IF('ИД Свод'!I5='Методика оценки'!$H$9,'Методика оценки'!$E$9,IF('ИД Свод'!I5='Методика оценки'!$H$10,'Методика оценки'!$E$10,'Методика оценки'!$E$11))))*$D$7</f>
        <v>0</v>
      </c>
      <c r="K7" s="118">
        <f>(IF('ИД Свод'!J5='Методика оценки'!$H$8,'Методика оценки'!$E$8,IF('ИД Свод'!J5='Методика оценки'!$H$9,'Методика оценки'!$E$9,IF('ИД Свод'!J5='Методика оценки'!$H$10,'Методика оценки'!$E$10,'Методика оценки'!$E$11))))*$D$7</f>
        <v>0</v>
      </c>
      <c r="L7" s="118">
        <f>(IF('ИД Свод'!K5='Методика оценки'!$H$8,'Методика оценки'!$E$8,IF('ИД Свод'!K5='Методика оценки'!$H$9,'Методика оценки'!$E$9,IF('ИД Свод'!K5='Методика оценки'!$H$10,'Методика оценки'!$E$10,'Методика оценки'!$E$11))))*$D$7</f>
        <v>0</v>
      </c>
      <c r="Z7" s="184">
        <v>4</v>
      </c>
      <c r="AA7" s="184" t="s">
        <v>767</v>
      </c>
      <c r="AB7" s="185">
        <v>54.762999999999998</v>
      </c>
    </row>
    <row r="8" spans="1:28" ht="30">
      <c r="A8" s="2"/>
      <c r="B8" s="91" t="str">
        <f>'Методика оценки'!A12</f>
        <v>К1.2.</v>
      </c>
      <c r="C8" s="90" t="str">
        <f>'Методика оценки'!C12</f>
        <v xml:space="preserve">Наличие бесплатного дополнительного образования в ДОО в отчетном году
</v>
      </c>
      <c r="D8" s="123">
        <f>'Методика оценки'!D12</f>
        <v>0.1</v>
      </c>
      <c r="E8" s="118">
        <f>(IF('ИД Свод'!D6='Методика оценки'!$H$13,'Методика оценки'!$E$13,IF('ИД Свод'!D6='Методика оценки'!$H$14,'Методика оценки'!$E$14,'Методика оценки'!$E$13)))*$D$8</f>
        <v>0</v>
      </c>
      <c r="F8" s="118">
        <f>(IF('ИД Свод'!E6='Методика оценки'!$H$13,'Методика оценки'!$E$13,IF('ИД Свод'!E6='Методика оценки'!$H$14,'Методика оценки'!$E$14,'Методика оценки'!$E$13)))*$D$8</f>
        <v>0</v>
      </c>
      <c r="G8" s="118">
        <f>(IF('ИД Свод'!F6='Методика оценки'!$H$13,'Методика оценки'!$E$13,IF('ИД Свод'!F6='Методика оценки'!$H$14,'Методика оценки'!$E$14,'Методика оценки'!$E$13)))*$D$8</f>
        <v>0</v>
      </c>
      <c r="H8" s="118">
        <f>(IF('ИД Свод'!G6='Методика оценки'!$H$13,'Методика оценки'!$E$13,IF('ИД Свод'!G6='Методика оценки'!$H$14,'Методика оценки'!$E$14,'Методика оценки'!$E$13)))*$D$8</f>
        <v>0</v>
      </c>
      <c r="I8" s="118">
        <f>(IF('ИД Свод'!H6='Методика оценки'!$H$13,'Методика оценки'!$E$13,IF('ИД Свод'!H6='Методика оценки'!$H$14,'Методика оценки'!$E$14,'Методика оценки'!$E$13)))*$D$8</f>
        <v>0</v>
      </c>
      <c r="J8" s="118">
        <f>(IF('ИД Свод'!I6='Методика оценки'!$H$13,'Методика оценки'!$E$13,IF('ИД Свод'!I6='Методика оценки'!$H$14,'Методика оценки'!$E$14,'Методика оценки'!$E$13)))*$D$8</f>
        <v>0</v>
      </c>
      <c r="K8" s="118">
        <f>(IF('ИД Свод'!J6='Методика оценки'!$H$13,'Методика оценки'!$E$13,IF('ИД Свод'!J6='Методика оценки'!$H$14,'Методика оценки'!$E$14,'Методика оценки'!$E$13)))*$D$8</f>
        <v>0</v>
      </c>
      <c r="L8" s="118">
        <f>(IF('ИД Свод'!K6='Методика оценки'!$H$13,'Методика оценки'!$E$13,IF('ИД Свод'!K6='Методика оценки'!$H$14,'Методика оценки'!$E$14,'Методика оценки'!$E$13)))*$D$8</f>
        <v>0</v>
      </c>
      <c r="Z8" s="184">
        <v>5</v>
      </c>
      <c r="AA8" s="184" t="s">
        <v>765</v>
      </c>
      <c r="AB8" s="185">
        <v>57.249000000000002</v>
      </c>
    </row>
    <row r="9" spans="1:28" ht="30">
      <c r="A9" s="2"/>
      <c r="B9" s="91" t="str">
        <f>'Методика оценки'!A15</f>
        <v>К1.3.</v>
      </c>
      <c r="C9" s="90" t="str">
        <f>'Методика оценки'!C15</f>
        <v>Количество разновидностей бесплатных кружков и секций в ДОО в отчетном году</v>
      </c>
      <c r="D9" s="123">
        <f>'Методика оценки'!D15</f>
        <v>0.05</v>
      </c>
      <c r="E9" s="179">
        <f>(IF('ИД Свод'!D7&lt;='Методика оценки'!$J$16,'Методика оценки'!$E$16,IF('Методика оценки'!$H$17&lt;='ИД Свод'!D7&lt;='Методика оценки'!$J$17,'Методика оценки'!$E$17,IF('ИД Свод'!D7&gt;='Методика оценки'!$H$18,'Методика оценки'!$E$18,'Методика оценки'!$E$17))))*$D$9</f>
        <v>0</v>
      </c>
      <c r="F9" s="179">
        <f>(IF('ИД Свод'!E7&lt;='Методика оценки'!$J$16,'Методика оценки'!$E$16,IF('Методика оценки'!$H$17&lt;='ИД Свод'!E7&lt;='Методика оценки'!$J$17,'Методика оценки'!$E$17,IF('ИД Свод'!E7&gt;='Методика оценки'!$H$18,'Методика оценки'!$E$18,'Методика оценки'!$E$17))))*$D$9</f>
        <v>0</v>
      </c>
      <c r="G9" s="179">
        <f>(IF('ИД Свод'!F7&lt;='Методика оценки'!$J$16,'Методика оценки'!$E$16,IF('Методика оценки'!$H$17&lt;='ИД Свод'!F7&lt;='Методика оценки'!$J$17,'Методика оценки'!$E$17,IF('ИД Свод'!F7&gt;='Методика оценки'!$H$18,'Методика оценки'!$E$18,'Методика оценки'!$E$17))))*$D$9</f>
        <v>0</v>
      </c>
      <c r="H9" s="179">
        <f>(IF('ИД Свод'!G7&lt;='Методика оценки'!$J$16,'Методика оценки'!$E$16,IF('Методика оценки'!$H$17&lt;='ИД Свод'!G7&lt;='Методика оценки'!$J$17,'Методика оценки'!$E$17,IF('ИД Свод'!G7&gt;='Методика оценки'!$H$18,'Методика оценки'!$E$18,'Методика оценки'!$E$17))))*$D$9</f>
        <v>0</v>
      </c>
      <c r="I9" s="179">
        <f>(IF('ИД Свод'!H7&lt;='Методика оценки'!$J$16,'Методика оценки'!$E$16,IF('Методика оценки'!$H$17&lt;='ИД Свод'!H7&lt;='Методика оценки'!$J$17,'Методика оценки'!$E$17,IF('ИД Свод'!H7&gt;='Методика оценки'!$H$18,'Методика оценки'!$E$18,'Методика оценки'!$E$17))))*$D$9</f>
        <v>0</v>
      </c>
      <c r="J9" s="179">
        <f>(IF('ИД Свод'!I7&lt;='Методика оценки'!$J$16,'Методика оценки'!$E$16,IF('Методика оценки'!$H$17&lt;='ИД Свод'!I7&lt;='Методика оценки'!$J$17,'Методика оценки'!$E$17,IF('ИД Свод'!I7&gt;='Методика оценки'!$H$18,'Методика оценки'!$E$18,'Методика оценки'!$E$17))))*$D$9</f>
        <v>0</v>
      </c>
      <c r="K9" s="179">
        <f>(IF('ИД Свод'!J7&lt;='Методика оценки'!$J$16,'Методика оценки'!$E$16,IF('Методика оценки'!$H$17&lt;='ИД Свод'!J7&lt;='Методика оценки'!$J$17,'Методика оценки'!$E$17,IF('ИД Свод'!J7&gt;='Методика оценки'!$H$18,'Методика оценки'!$E$18,'Методика оценки'!$E$17))))*$D$9</f>
        <v>0</v>
      </c>
      <c r="L9" s="179">
        <f>(IF('ИД Свод'!K7&lt;='Методика оценки'!$J$16,'Методика оценки'!$E$16,IF('Методика оценки'!$H$17&lt;='ИД Свод'!K7&lt;='Методика оценки'!$J$17,'Методика оценки'!$E$17,IF('ИД Свод'!K7&gt;='Методика оценки'!$H$18,'Методика оценки'!$E$18,'Методика оценки'!$E$17))))*$D$9</f>
        <v>0</v>
      </c>
      <c r="Z9" s="184">
        <v>6</v>
      </c>
      <c r="AA9" s="184" t="s">
        <v>766</v>
      </c>
      <c r="AB9" s="185">
        <v>58.742999999999995</v>
      </c>
    </row>
    <row r="10" spans="1:28" ht="30">
      <c r="A10" s="2"/>
      <c r="B10" s="91" t="str">
        <f>'Методика оценки'!A22</f>
        <v>К1.4.</v>
      </c>
      <c r="C10" s="90" t="str">
        <f>'Методика оценки'!C22</f>
        <v xml:space="preserve">Доля воспитанников, получающих дополнительное образование бесплатно (в общем числе воспитанников) в отчетном году
</v>
      </c>
      <c r="D10" s="123">
        <f>'Методика оценки'!D22</f>
        <v>0.1</v>
      </c>
      <c r="E10" s="179">
        <f>IF('ИД Свод'!D9=0,0,(IF(('ИД Свод'!D8/'ИД Свод'!D9)*100&lt;='Методика оценки'!$J$24,'Методика оценки'!$E$24,IF('Методика оценки'!$H$25&lt;=('ИД Свод'!D8/'ИД Свод'!D9)*100&lt;='Методика оценки'!$J$25,'Методика оценки'!$E$25,IF(('ИД Свод'!D8/'ИД Свод'!D9)*100&gt;='Методика оценки'!$H$26,'Методика оценки'!$E$26,'Методика оценки'!$E$25))))*$D$10)</f>
        <v>0</v>
      </c>
      <c r="F10" s="179">
        <f>IF('ИД Свод'!E9=0,0,(IF(('ИД Свод'!E8/'ИД Свод'!E9)*100&lt;='Методика оценки'!$J$24,'Методика оценки'!$E$24,IF('Методика оценки'!$H$25&lt;=('ИД Свод'!E8/'ИД Свод'!E9)*100&lt;='Методика оценки'!$J$25,'Методика оценки'!$E$25,IF(('ИД Свод'!E8/'ИД Свод'!E9)*100&gt;='Методика оценки'!$H$26,'Методика оценки'!$E$26,'Методика оценки'!$E$25))))*$D$10)</f>
        <v>0</v>
      </c>
      <c r="G10" s="179">
        <f>IF('ИД Свод'!F9=0,0,(IF(('ИД Свод'!F8/'ИД Свод'!F9)*100&lt;='Методика оценки'!$J$24,'Методика оценки'!$E$24,IF('Методика оценки'!$H$25&lt;=('ИД Свод'!F8/'ИД Свод'!F9)*100&lt;='Методика оценки'!$J$25,'Методика оценки'!$E$25,IF(('ИД Свод'!F8/'ИД Свод'!F9)*100&gt;='Методика оценки'!$H$26,'Методика оценки'!$E$26,'Методика оценки'!$E$25))))*$D$10)</f>
        <v>0</v>
      </c>
      <c r="H10" s="179">
        <f>IF('ИД Свод'!G9=0,0,(IF(('ИД Свод'!G8/'ИД Свод'!G9)*100&lt;='Методика оценки'!$J$24,'Методика оценки'!$E$24,IF('Методика оценки'!$H$25&lt;=('ИД Свод'!G8/'ИД Свод'!G9)*100&lt;='Методика оценки'!$J$25,'Методика оценки'!$E$25,IF(('ИД Свод'!G8/'ИД Свод'!G9)*100&gt;='Методика оценки'!$H$26,'Методика оценки'!$E$26,'Методика оценки'!$E$25))))*$D$10)</f>
        <v>0</v>
      </c>
      <c r="I10" s="179">
        <f>IF('ИД Свод'!H9=0,0,(IF(('ИД Свод'!H8/'ИД Свод'!H9)*100&lt;='Методика оценки'!$J$24,'Методика оценки'!$E$24,IF('Методика оценки'!$H$25&lt;=('ИД Свод'!H8/'ИД Свод'!H9)*100&lt;='Методика оценки'!$J$25,'Методика оценки'!$E$25,IF(('ИД Свод'!H8/'ИД Свод'!H9)*100&gt;='Методика оценки'!$H$26,'Методика оценки'!$E$26,'Методика оценки'!$E$25))))*$D$10)</f>
        <v>0</v>
      </c>
      <c r="J10" s="179">
        <f>IF('ИД Свод'!I9=0,0,(IF(('ИД Свод'!I8/'ИД Свод'!I9)*100&lt;='Методика оценки'!$J$24,'Методика оценки'!$E$24,IF('Методика оценки'!$H$25&lt;=('ИД Свод'!I8/'ИД Свод'!I9)*100&lt;='Методика оценки'!$J$25,'Методика оценки'!$E$25,IF(('ИД Свод'!I8/'ИД Свод'!I9)*100&gt;='Методика оценки'!$H$26,'Методика оценки'!$E$26,'Методика оценки'!$E$25))))*$D$10)</f>
        <v>0</v>
      </c>
      <c r="K10" s="179">
        <f>IF('ИД Свод'!J9=0,0,(IF(('ИД Свод'!J8/'ИД Свод'!J9)*100&lt;='Методика оценки'!$J$24,'Методика оценки'!$E$24,IF('Методика оценки'!$H$25&lt;=('ИД Свод'!J8/'ИД Свод'!J9)*100&lt;='Методика оценки'!$J$25,'Методика оценки'!$E$25,IF(('ИД Свод'!J8/'ИД Свод'!J9)*100&gt;='Методика оценки'!$H$26,'Методика оценки'!$E$26,'Методика оценки'!$E$25))))*$D$10)</f>
        <v>0</v>
      </c>
      <c r="L10" s="179">
        <f>IF('ИД Свод'!K9=0,0,(IF(('ИД Свод'!K8/'ИД Свод'!K9)*100&lt;='Методика оценки'!$J$24,'Методика оценки'!$E$24,IF('Методика оценки'!$H$25&lt;=('ИД Свод'!K8/'ИД Свод'!K9)*100&lt;='Методика оценки'!$J$25,'Методика оценки'!$E$25,IF(('ИД Свод'!K8/'ИД Свод'!K9)*100&gt;='Методика оценки'!$H$26,'Методика оценки'!$E$26,'Методика оценки'!$E$25))))*$D$10)</f>
        <v>0</v>
      </c>
      <c r="Z10" s="184">
        <v>7</v>
      </c>
      <c r="AA10" s="184" t="s">
        <v>768</v>
      </c>
      <c r="AB10" s="185">
        <v>58.783000000000001</v>
      </c>
    </row>
    <row r="11" spans="1:28" ht="30">
      <c r="A11" s="2"/>
      <c r="B11" s="91" t="str">
        <f>'Методика оценки'!A35</f>
        <v>К1.5</v>
      </c>
      <c r="C11" s="90" t="str">
        <f>'Методика оценки'!C35</f>
        <v>Количество проведенных в ДОО конкурсов, выставок, открытых уроков, демонстрирующих достижения воспитанников, в отчетном году</v>
      </c>
      <c r="D11" s="123">
        <f>'Методика оценки'!D35</f>
        <v>0.05</v>
      </c>
      <c r="E11" s="179">
        <f>(IF('ИД Свод'!D10&lt;='Методика оценки'!$J$36,'Методика оценки'!$E$36,IF('Методика оценки'!$H$37&lt;='ИД Свод'!D10&lt;='Методика оценки'!$J$37,'Методика оценки'!$E$37,IF('ИД Свод'!D10&gt;='Методика оценки'!$H$38,'Методика оценки'!$E$38,'Методика оценки'!$E$37))))*$D$11</f>
        <v>5</v>
      </c>
      <c r="F11" s="179">
        <f>(IF('ИД Свод'!E10&lt;='Методика оценки'!$J$36,'Методика оценки'!$E$36,IF('Методика оценки'!$H$37&lt;='ИД Свод'!E10&lt;='Методика оценки'!$J$37,'Методика оценки'!$E$37,IF('ИД Свод'!E10&gt;='Методика оценки'!$H$38,'Методика оценки'!$E$38,'Методика оценки'!$E$37))))*$D$11</f>
        <v>5</v>
      </c>
      <c r="G11" s="179">
        <f>(IF('ИД Свод'!F10&lt;='Методика оценки'!$J$36,'Методика оценки'!$E$36,IF('Методика оценки'!$H$37&lt;='ИД Свод'!F10&lt;='Методика оценки'!$J$37,'Методика оценки'!$E$37,IF('ИД Свод'!F10&gt;='Методика оценки'!$H$38,'Методика оценки'!$E$38,'Методика оценки'!$E$37))))*$D$11</f>
        <v>2.5</v>
      </c>
      <c r="H11" s="179">
        <f>(IF('ИД Свод'!G10&lt;='Методика оценки'!$J$36,'Методика оценки'!$E$36,IF('Методика оценки'!$H$37&lt;='ИД Свод'!G10&lt;='Методика оценки'!$J$37,'Методика оценки'!$E$37,IF('ИД Свод'!G10&gt;='Методика оценки'!$H$38,'Методика оценки'!$E$38,'Методика оценки'!$E$37))))*$D$11</f>
        <v>5</v>
      </c>
      <c r="I11" s="179">
        <f>(IF('ИД Свод'!H10&lt;='Методика оценки'!$J$36,'Методика оценки'!$E$36,IF('Методика оценки'!$H$37&lt;='ИД Свод'!H10&lt;='Методика оценки'!$J$37,'Методика оценки'!$E$37,IF('ИД Свод'!H10&gt;='Методика оценки'!$H$38,'Методика оценки'!$E$38,'Методика оценки'!$E$37))))*$D$11</f>
        <v>5</v>
      </c>
      <c r="J11" s="179">
        <f>(IF('ИД Свод'!I10&lt;='Методика оценки'!$J$36,'Методика оценки'!$E$36,IF('Методика оценки'!$H$37&lt;='ИД Свод'!I10&lt;='Методика оценки'!$J$37,'Методика оценки'!$E$37,IF('ИД Свод'!I10&gt;='Методика оценки'!$H$38,'Методика оценки'!$E$38,'Методика оценки'!$E$37))))*$D$11</f>
        <v>5</v>
      </c>
      <c r="K11" s="179">
        <f>(IF('ИД Свод'!J10&lt;='Методика оценки'!$J$36,'Методика оценки'!$E$36,IF('Методика оценки'!$H$37&lt;='ИД Свод'!J10&lt;='Методика оценки'!$J$37,'Методика оценки'!$E$37,IF('ИД Свод'!J10&gt;='Методика оценки'!$H$38,'Методика оценки'!$E$38,'Методика оценки'!$E$37))))*$D$11</f>
        <v>0</v>
      </c>
      <c r="L11" s="179">
        <f>(IF('ИД Свод'!K10&lt;='Методика оценки'!$J$36,'Методика оценки'!$E$36,IF('Методика оценки'!$H$37&lt;='ИД Свод'!K10&lt;='Методика оценки'!$J$37,'Методика оценки'!$E$37,IF('ИД Свод'!K10&gt;='Методика оценки'!$H$38,'Методика оценки'!$E$38,'Методика оценки'!$E$37))))*$D$11</f>
        <v>0</v>
      </c>
      <c r="Z11" s="184">
        <v>8</v>
      </c>
      <c r="AA11" s="184" t="s">
        <v>769</v>
      </c>
      <c r="AB11" s="185">
        <v>59.262999999999998</v>
      </c>
    </row>
    <row r="12" spans="1:28" ht="30">
      <c r="A12" s="2"/>
      <c r="B12" s="91" t="str">
        <f>'Методика оценки'!A39</f>
        <v>К1.6</v>
      </c>
      <c r="C12" s="90" t="str">
        <f>'Методика оценки'!C39</f>
        <v>Количество познавательных мероприятий, проведенных ДОО совместно с родителями воспитанников, в отчетном году</v>
      </c>
      <c r="D12" s="123">
        <f>'Методика оценки'!D39</f>
        <v>0.1</v>
      </c>
      <c r="E12" s="179">
        <f>(IF('ИД Свод'!D11&lt;='Методика оценки'!$J$40,'Методика оценки'!$E$40,IF('Методика оценки'!$H$41&lt;='ИД Свод'!D11&lt;='Методика оценки'!$J$41,'Методика оценки'!$E$41,IF('ИД Свод'!D11&gt;='Методика оценки'!$H$42,'Методика оценки'!$E$42,'Методика оценки'!$E$41))))*$D$12</f>
        <v>10</v>
      </c>
      <c r="F12" s="179">
        <f>(IF('ИД Свод'!E11&lt;='Методика оценки'!$J$40,'Методика оценки'!$E$40,IF('Методика оценки'!$H$41&lt;='ИД Свод'!E11&lt;='Методика оценки'!$J$41,'Методика оценки'!$E$41,IF('ИД Свод'!E11&gt;='Методика оценки'!$H$42,'Методика оценки'!$E$42,'Методика оценки'!$E$41))))*$D$12</f>
        <v>5</v>
      </c>
      <c r="G12" s="179">
        <f>(IF('ИД Свод'!F11&lt;='Методика оценки'!$J$40,'Методика оценки'!$E$40,IF('Методика оценки'!$H$41&lt;='ИД Свод'!F11&lt;='Методика оценки'!$J$41,'Методика оценки'!$E$41,IF('ИД Свод'!F11&gt;='Методика оценки'!$H$42,'Методика оценки'!$E$42,'Методика оценки'!$E$41))))*$D$12</f>
        <v>5</v>
      </c>
      <c r="H12" s="179">
        <f>(IF('ИД Свод'!G11&lt;='Методика оценки'!$J$40,'Методика оценки'!$E$40,IF('Методика оценки'!$H$41&lt;='ИД Свод'!G11&lt;='Методика оценки'!$J$41,'Методика оценки'!$E$41,IF('ИД Свод'!G11&gt;='Методика оценки'!$H$42,'Методика оценки'!$E$42,'Методика оценки'!$E$41))))*$D$12</f>
        <v>10</v>
      </c>
      <c r="I12" s="179">
        <f>(IF('ИД Свод'!H11&lt;='Методика оценки'!$J$40,'Методика оценки'!$E$40,IF('Методика оценки'!$H$41&lt;='ИД Свод'!H11&lt;='Методика оценки'!$J$41,'Методика оценки'!$E$41,IF('ИД Свод'!H11&gt;='Методика оценки'!$H$42,'Методика оценки'!$E$42,'Методика оценки'!$E$41))))*$D$12</f>
        <v>10</v>
      </c>
      <c r="J12" s="179">
        <f>(IF('ИД Свод'!I11&lt;='Методика оценки'!$J$40,'Методика оценки'!$E$40,IF('Методика оценки'!$H$41&lt;='ИД Свод'!I11&lt;='Методика оценки'!$J$41,'Методика оценки'!$E$41,IF('ИД Свод'!I11&gt;='Методика оценки'!$H$42,'Методика оценки'!$E$42,'Методика оценки'!$E$41))))*$D$12</f>
        <v>5</v>
      </c>
      <c r="K12" s="179">
        <f>(IF('ИД Свод'!J11&lt;='Методика оценки'!$J$40,'Методика оценки'!$E$40,IF('Методика оценки'!$H$41&lt;='ИД Свод'!J11&lt;='Методика оценки'!$J$41,'Методика оценки'!$E$41,IF('ИД Свод'!J11&gt;='Методика оценки'!$H$42,'Методика оценки'!$E$42,'Методика оценки'!$E$41))))*$D$12</f>
        <v>5</v>
      </c>
      <c r="L12" s="179">
        <f>(IF('ИД Свод'!K11&lt;='Методика оценки'!$J$40,'Методика оценки'!$E$40,IF('Методика оценки'!$H$41&lt;='ИД Свод'!K11&lt;='Методика оценки'!$J$41,'Методика оценки'!$E$41,IF('ИД Свод'!K11&gt;='Методика оценки'!$H$42,'Методика оценки'!$E$42,'Методика оценки'!$E$41))))*$D$12</f>
        <v>0</v>
      </c>
    </row>
    <row r="13" spans="1:28" ht="30">
      <c r="A13" s="2"/>
      <c r="B13" s="91" t="str">
        <f>'Методика оценки'!A46</f>
        <v>К1.7</v>
      </c>
      <c r="C13" s="90" t="str">
        <f>'Методика оценки'!C46</f>
        <v>Количество разновидностей партнерских организаций, с которыми ДОО реализует совместные познавательные мероприятия</v>
      </c>
      <c r="D13" s="123">
        <f>'Методика оценки'!D46</f>
        <v>0.1</v>
      </c>
      <c r="E13" s="118">
        <f>(IF('ИД Свод'!D12&lt;='Методика оценки'!$J$47,'Методика оценки'!$E$47,IF('Методика оценки'!$H$48&lt;='ИД Свод'!D12&lt;='Методика оценки'!$J$48,'Методика оценки'!$E$48,IF('ИД Свод'!D12&gt;='Методика оценки'!$H$49,'Методика оценки'!$E$49,'Методика оценки'!$E$48))))*$D$13</f>
        <v>5</v>
      </c>
      <c r="F13" s="118">
        <f>(IF('ИД Свод'!E12&lt;='Методика оценки'!$J$47,'Методика оценки'!$E$47,IF('Методика оценки'!$H$48&lt;='ИД Свод'!E12&lt;='Методика оценки'!$J$48,'Методика оценки'!$E$48,IF('ИД Свод'!E12&gt;='Методика оценки'!$H$49,'Методика оценки'!$E$49,'Методика оценки'!$E$48))))*$D$13</f>
        <v>0</v>
      </c>
      <c r="G13" s="118">
        <f>(IF('ИД Свод'!F12&lt;='Методика оценки'!$J$47,'Методика оценки'!$E$47,IF('Методика оценки'!$H$48&lt;='ИД Свод'!F12&lt;='Методика оценки'!$J$48,'Методика оценки'!$E$48,IF('ИД Свод'!F12&gt;='Методика оценки'!$H$49,'Методика оценки'!$E$49,'Методика оценки'!$E$48))))*$D$13</f>
        <v>0</v>
      </c>
      <c r="H13" s="118">
        <f>(IF('ИД Свод'!G12&lt;='Методика оценки'!$J$47,'Методика оценки'!$E$47,IF('Методика оценки'!$H$48&lt;='ИД Свод'!G12&lt;='Методика оценки'!$J$48,'Методика оценки'!$E$48,IF('ИД Свод'!G12&gt;='Методика оценки'!$H$49,'Методика оценки'!$E$49,'Методика оценки'!$E$48))))*$D$13</f>
        <v>5</v>
      </c>
      <c r="I13" s="118">
        <f>(IF('ИД Свод'!H12&lt;='Методика оценки'!$J$47,'Методика оценки'!$E$47,IF('Методика оценки'!$H$48&lt;='ИД Свод'!H12&lt;='Методика оценки'!$J$48,'Методика оценки'!$E$48,IF('ИД Свод'!H12&gt;='Методика оценки'!$H$49,'Методика оценки'!$E$49,'Методика оценки'!$E$48))))*$D$13</f>
        <v>5</v>
      </c>
      <c r="J13" s="118">
        <f>(IF('ИД Свод'!I12&lt;='Методика оценки'!$J$47,'Методика оценки'!$E$47,IF('Методика оценки'!$H$48&lt;='ИД Свод'!I12&lt;='Методика оценки'!$J$48,'Методика оценки'!$E$48,IF('ИД Свод'!I12&gt;='Методика оценки'!$H$49,'Методика оценки'!$E$49,'Методика оценки'!$E$48))))*$D$13</f>
        <v>5</v>
      </c>
      <c r="K13" s="118">
        <f>(IF('ИД Свод'!J12&lt;='Методика оценки'!$J$47,'Методика оценки'!$E$47,IF('Методика оценки'!$H$48&lt;='ИД Свод'!J12&lt;='Методика оценки'!$J$48,'Методика оценки'!$E$48,IF('ИД Свод'!J12&gt;='Методика оценки'!$H$49,'Методика оценки'!$E$49,'Методика оценки'!$E$48))))*$D$13</f>
        <v>0</v>
      </c>
      <c r="L13" s="118">
        <f>(IF('ИД Свод'!K12&lt;='Методика оценки'!$J$47,'Методика оценки'!$E$47,IF('Методика оценки'!$H$48&lt;='ИД Свод'!K12&lt;='Методика оценки'!$J$48,'Методика оценки'!$E$48,IF('ИД Свод'!K12&gt;='Методика оценки'!$H$49,'Методика оценки'!$E$49,'Методика оценки'!$E$48))))*$D$13</f>
        <v>0</v>
      </c>
    </row>
    <row r="14" spans="1:28" ht="30">
      <c r="A14" s="2"/>
      <c r="B14" s="91" t="str">
        <f>'Методика оценки'!A51</f>
        <v>К1.8</v>
      </c>
      <c r="C14" s="86" t="str">
        <f>'Методика оценки'!C51</f>
        <v>Количество используемых в ДОО вариативных форм дошкольного образования в отчетном году</v>
      </c>
      <c r="D14" s="123">
        <f>'Методика оценки'!D51</f>
        <v>0.1</v>
      </c>
      <c r="E14" s="179">
        <f>(IF('ИД Свод'!D13&lt;='Методика оценки'!$J$52,'Методика оценки'!$E$52,IF('Методика оценки'!$H$53&lt;='ИД Свод'!D13&lt;='Методика оценки'!$J$53,'Методика оценки'!$E$53,IF('ИД Свод'!D13&gt;='Методика оценки'!$H$54,'Методика оценки'!$E$54,'Методика оценки'!$E$53))))*$D$14</f>
        <v>10</v>
      </c>
      <c r="F14" s="179">
        <f>(IF('ИД Свод'!E13&lt;='Методика оценки'!$J$52,'Методика оценки'!$E$52,IF('Методика оценки'!$H$53&lt;='ИД Свод'!E13&lt;='Методика оценки'!$J$53,'Методика оценки'!$E$53,IF('ИД Свод'!E13&gt;='Методика оценки'!$H$54,'Методика оценки'!$E$54,'Методика оценки'!$E$53))))*$D$14</f>
        <v>10</v>
      </c>
      <c r="G14" s="179">
        <f>(IF('ИД Свод'!F13&lt;='Методика оценки'!$J$52,'Методика оценки'!$E$52,IF('Методика оценки'!$H$53&lt;='ИД Свод'!F13&lt;='Методика оценки'!$J$53,'Методика оценки'!$E$53,IF('ИД Свод'!F13&gt;='Методика оценки'!$H$54,'Методика оценки'!$E$54,'Методика оценки'!$E$53))))*$D$14</f>
        <v>10</v>
      </c>
      <c r="H14" s="179">
        <f>(IF('ИД Свод'!G13&lt;='Методика оценки'!$J$52,'Методика оценки'!$E$52,IF('Методика оценки'!$H$53&lt;='ИД Свод'!G13&lt;='Методика оценки'!$J$53,'Методика оценки'!$E$53,IF('ИД Свод'!G13&gt;='Методика оценки'!$H$54,'Методика оценки'!$E$54,'Методика оценки'!$E$53))))*$D$14</f>
        <v>10</v>
      </c>
      <c r="I14" s="179">
        <f>(IF('ИД Свод'!H13&lt;='Методика оценки'!$J$52,'Методика оценки'!$E$52,IF('Методика оценки'!$H$53&lt;='ИД Свод'!H13&lt;='Методика оценки'!$J$53,'Методика оценки'!$E$53,IF('ИД Свод'!H13&gt;='Методика оценки'!$H$54,'Методика оценки'!$E$54,'Методика оценки'!$E$53))))*$D$14</f>
        <v>5</v>
      </c>
      <c r="J14" s="179">
        <f>(IF('ИД Свод'!I13&lt;='Методика оценки'!$J$52,'Методика оценки'!$E$52,IF('Методика оценки'!$H$53&lt;='ИД Свод'!I13&lt;='Методика оценки'!$J$53,'Методика оценки'!$E$53,IF('ИД Свод'!I13&gt;='Методика оценки'!$H$54,'Методика оценки'!$E$54,'Методика оценки'!$E$53))))*$D$14</f>
        <v>0</v>
      </c>
      <c r="K14" s="179">
        <f>(IF('ИД Свод'!J13&lt;='Методика оценки'!$J$52,'Методика оценки'!$E$52,IF('Методика оценки'!$H$53&lt;='ИД Свод'!J13&lt;='Методика оценки'!$J$53,'Методика оценки'!$E$53,IF('ИД Свод'!J13&gt;='Методика оценки'!$H$54,'Методика оценки'!$E$54,'Методика оценки'!$E$53))))*$D$14</f>
        <v>0</v>
      </c>
      <c r="L14" s="179">
        <f>(IF('ИД Свод'!K13&lt;='Методика оценки'!$J$52,'Методика оценки'!$E$52,IF('Методика оценки'!$H$53&lt;='ИД Свод'!K13&lt;='Методика оценки'!$J$53,'Методика оценки'!$E$53,IF('ИД Свод'!K13&gt;='Методика оценки'!$H$54,'Методика оценки'!$E$54,'Методика оценки'!$E$53))))*$D$14</f>
        <v>5</v>
      </c>
    </row>
    <row r="15" spans="1:28" ht="45">
      <c r="A15" s="2"/>
      <c r="B15" s="91" t="str">
        <f>'Методика оценки'!A65</f>
        <v>К1.9</v>
      </c>
      <c r="C15" s="86" t="str">
        <f>'Методика оценки'!C65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5" s="123">
        <f>'Методика оценки'!D65</f>
        <v>0.1</v>
      </c>
      <c r="E15" s="179">
        <f>(IF('ИД Свод'!D14='Методика оценки'!$H$66,'Методика оценки'!$E$66,IF('ИД Свод'!D14='Методика оценки'!$H$67,'Методика оценки'!$E$67,'Методика оценки'!$E$66)))*$D$15</f>
        <v>10</v>
      </c>
      <c r="F15" s="179">
        <f>(IF('ИД Свод'!E14='Методика оценки'!$H$66,'Методика оценки'!$E$66,IF('ИД Свод'!E14='Методика оценки'!$H$67,'Методика оценки'!$E$67,'Методика оценки'!$E$66)))*$D$15</f>
        <v>0</v>
      </c>
      <c r="G15" s="179">
        <f>(IF('ИД Свод'!F14='Методика оценки'!$H$66,'Методика оценки'!$E$66,IF('ИД Свод'!F14='Методика оценки'!$H$67,'Методика оценки'!$E$67,'Методика оценки'!$E$66)))*$D$15</f>
        <v>10</v>
      </c>
      <c r="H15" s="179">
        <f>(IF('ИД Свод'!G14='Методика оценки'!$H$66,'Методика оценки'!$E$66,IF('ИД Свод'!G14='Методика оценки'!$H$67,'Методика оценки'!$E$67,'Методика оценки'!$E$66)))*$D$15</f>
        <v>0</v>
      </c>
      <c r="I15" s="179">
        <f>(IF('ИД Свод'!H14='Методика оценки'!$H$66,'Методика оценки'!$E$66,IF('ИД Свод'!H14='Методика оценки'!$H$67,'Методика оценки'!$E$67,'Методика оценки'!$E$66)))*$D$15</f>
        <v>10</v>
      </c>
      <c r="J15" s="179">
        <f>(IF('ИД Свод'!I14='Методика оценки'!$H$66,'Методика оценки'!$E$66,IF('ИД Свод'!I14='Методика оценки'!$H$67,'Методика оценки'!$E$67,'Методика оценки'!$E$66)))*$D$15</f>
        <v>10</v>
      </c>
      <c r="K15" s="179">
        <f>(IF('ИД Свод'!J14='Методика оценки'!$H$66,'Методика оценки'!$E$66,IF('ИД Свод'!J14='Методика оценки'!$H$67,'Методика оценки'!$E$67,'Методика оценки'!$E$66)))*$D$15</f>
        <v>0</v>
      </c>
      <c r="L15" s="179">
        <f>(IF('ИД Свод'!K14='Методика оценки'!$H$66,'Методика оценки'!$E$66,IF('ИД Свод'!K14='Методика оценки'!$H$67,'Методика оценки'!$E$67,'Методика оценки'!$E$66)))*$D$15</f>
        <v>0</v>
      </c>
    </row>
    <row r="16" spans="1:28" ht="30">
      <c r="A16" s="2"/>
      <c r="B16" s="91" t="str">
        <f>'Методика оценки'!A70</f>
        <v>К1.10</v>
      </c>
      <c r="C16" s="90" t="str">
        <f>'Методика оценки'!C70</f>
        <v>Использование специализированных методик работы с разновозрастными группами (зафиксированных в образовательной программе ДОО)</v>
      </c>
      <c r="D16" s="123">
        <f>'Методика оценки'!D70</f>
        <v>0.05</v>
      </c>
      <c r="E16" s="179">
        <f>(IF('ИД Свод'!D16='Методика оценки'!$H$71,'Методика оценки'!$E$71,IF('ИД Свод'!D16='Методика оценки'!$H$72,'Методика оценки'!$E$72,'Методика оценки'!$E$71)))*$D$16</f>
        <v>5</v>
      </c>
      <c r="F16" s="179">
        <f>(IF('ИД Свод'!E16='Методика оценки'!$H$71,'Методика оценки'!$E$71,IF('ИД Свод'!E16='Методика оценки'!$H$72,'Методика оценки'!$E$72,'Методика оценки'!$E$71)))*$D$16</f>
        <v>5</v>
      </c>
      <c r="G16" s="179">
        <f>(IF('ИД Свод'!F16='Методика оценки'!$H$71,'Методика оценки'!$E$71,IF('ИД Свод'!F16='Методика оценки'!$H$72,'Методика оценки'!$E$72,'Методика оценки'!$E$71)))*$D$16</f>
        <v>5</v>
      </c>
      <c r="H16" s="179">
        <f>(IF('ИД Свод'!G16='Методика оценки'!$H$71,'Методика оценки'!$E$71,IF('ИД Свод'!G16='Методика оценки'!$H$72,'Методика оценки'!$E$72,'Методика оценки'!$E$71)))*$D$16</f>
        <v>5</v>
      </c>
      <c r="I16" s="179">
        <f>(IF('ИД Свод'!H16='Методика оценки'!$H$71,'Методика оценки'!$E$71,IF('ИД Свод'!H16='Методика оценки'!$H$72,'Методика оценки'!$E$72,'Методика оценки'!$E$71)))*$D$16</f>
        <v>5</v>
      </c>
      <c r="J16" s="179">
        <f>(IF('ИД Свод'!I16='Методика оценки'!$H$71,'Методика оценки'!$E$71,IF('ИД Свод'!I16='Методика оценки'!$H$72,'Методика оценки'!$E$72,'Методика оценки'!$E$71)))*$D$16</f>
        <v>5</v>
      </c>
      <c r="K16" s="179">
        <f>(IF('ИД Свод'!J16='Методика оценки'!$H$71,'Методика оценки'!$E$71,IF('ИД Свод'!J16='Методика оценки'!$H$72,'Методика оценки'!$E$72,'Методика оценки'!$E$71)))*$D$16</f>
        <v>0</v>
      </c>
      <c r="L16" s="179">
        <f>(IF('ИД Свод'!K16='Методика оценки'!$H$71,'Методика оценки'!$E$71,IF('ИД Свод'!K16='Методика оценки'!$H$72,'Методика оценки'!$E$72,'Методика оценки'!$E$71)))*$D$16</f>
        <v>0</v>
      </c>
    </row>
    <row r="17" spans="1:12" ht="60">
      <c r="A17" s="2"/>
      <c r="B17" s="91" t="str">
        <f>'Методика оценки'!A73</f>
        <v>К1.11</v>
      </c>
      <c r="C17" s="90" t="str">
        <f>'Методика оценки'!C73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7" s="123">
        <f>'Методика оценки'!D73</f>
        <v>0.1</v>
      </c>
      <c r="E17" s="179">
        <f>(IF('ИД Свод'!D17&lt;='Методика оценки'!$J$74,'Методика оценки'!$E$74,IF('Методика оценки'!$H$75&lt;='ИД Свод'!D17&lt;='Методика оценки'!$J$75,'Методика оценки'!$E$75,IF('ИД Свод'!D17&gt;='Методика оценки'!$H$76,'Методика оценки'!$E$76,'Методика оценки'!$E$75))))*$D$17</f>
        <v>10</v>
      </c>
      <c r="F17" s="179">
        <f>(IF('ИД Свод'!E17&lt;='Методика оценки'!$J$74,'Методика оценки'!$E$74,IF('Методика оценки'!$H$75&lt;='ИД Свод'!E17&lt;='Методика оценки'!$J$75,'Методика оценки'!$E$75,IF('ИД Свод'!E17&gt;='Методика оценки'!$H$76,'Методика оценки'!$E$76,'Методика оценки'!$E$75))))*$D$17</f>
        <v>10</v>
      </c>
      <c r="G17" s="179">
        <f>(IF('ИД Свод'!F17&lt;='Методика оценки'!$J$74,'Методика оценки'!$E$74,IF('Методика оценки'!$H$75&lt;='ИД Свод'!F17&lt;='Методика оценки'!$J$75,'Методика оценки'!$E$75,IF('ИД Свод'!F17&gt;='Методика оценки'!$H$76,'Методика оценки'!$E$76,'Методика оценки'!$E$75))))*$D$17</f>
        <v>10</v>
      </c>
      <c r="H17" s="179">
        <f>(IF('ИД Свод'!G17&lt;='Методика оценки'!$J$74,'Методика оценки'!$E$74,IF('Методика оценки'!$H$75&lt;='ИД Свод'!G17&lt;='Методика оценки'!$J$75,'Методика оценки'!$E$75,IF('ИД Свод'!G17&gt;='Методика оценки'!$H$76,'Методика оценки'!$E$76,'Методика оценки'!$E$75))))*$D$17</f>
        <v>0</v>
      </c>
      <c r="I17" s="179">
        <f>(IF('ИД Свод'!H17&lt;='Методика оценки'!$J$74,'Методика оценки'!$E$74,IF('Методика оценки'!$H$75&lt;='ИД Свод'!H17&lt;='Методика оценки'!$J$75,'Методика оценки'!$E$75,IF('ИД Свод'!H17&gt;='Методика оценки'!$H$76,'Методика оценки'!$E$76,'Методика оценки'!$E$75))))*$D$17</f>
        <v>10</v>
      </c>
      <c r="J17" s="179">
        <f>(IF('ИД Свод'!I17&lt;='Методика оценки'!$J$74,'Методика оценки'!$E$74,IF('Методика оценки'!$H$75&lt;='ИД Свод'!I17&lt;='Методика оценки'!$J$75,'Методика оценки'!$E$75,IF('ИД Свод'!I17&gt;='Методика оценки'!$H$76,'Методика оценки'!$E$76,'Методика оценки'!$E$75))))*$D$17</f>
        <v>10</v>
      </c>
      <c r="K17" s="179">
        <f>(IF('ИД Свод'!J17&lt;='Методика оценки'!$J$74,'Методика оценки'!$E$74,IF('Методика оценки'!$H$75&lt;='ИД Свод'!J17&lt;='Методика оценки'!$J$75,'Методика оценки'!$E$75,IF('ИД Свод'!J17&gt;='Методика оценки'!$H$76,'Методика оценки'!$E$76,'Методика оценки'!$E$75))))*$D$17</f>
        <v>10</v>
      </c>
      <c r="L17" s="179">
        <f>(IF('ИД Свод'!K17&lt;='Методика оценки'!$J$74,'Методика оценки'!$E$74,IF('Методика оценки'!$H$75&lt;='ИД Свод'!K17&lt;='Методика оценки'!$J$75,'Методика оценки'!$E$75,IF('ИД Свод'!K17&gt;='Методика оценки'!$H$76,'Методика оценки'!$E$76,'Методика оценки'!$E$75))))*$D$17</f>
        <v>10</v>
      </c>
    </row>
    <row r="18" spans="1:12" ht="45">
      <c r="A18" s="2"/>
      <c r="B18" s="91" t="str">
        <f>'Методика оценки'!A79</f>
        <v>К1.12</v>
      </c>
      <c r="C18" s="90" t="str">
        <f>'Методика оценки'!C79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8" s="123">
        <f>'Методика оценки'!D79</f>
        <v>0.1</v>
      </c>
      <c r="E18" s="179">
        <f>(IF('ИД Свод'!D18='Методика оценки'!$H$80,'Методика оценки'!$E$80,IF('ИД Свод'!D18='Методика оценки'!$H$81,'Методика оценки'!$E$81,'Методика оценки'!$E$80)))*$D$18</f>
        <v>10</v>
      </c>
      <c r="F18" s="179">
        <f>(IF('ИД Свод'!E18='Методика оценки'!$H$80,'Методика оценки'!$E$80,IF('ИД Свод'!E18='Методика оценки'!$H$81,'Методика оценки'!$E$81,'Методика оценки'!$E$80)))*$D$18</f>
        <v>10</v>
      </c>
      <c r="G18" s="179">
        <f>(IF('ИД Свод'!F18='Методика оценки'!$H$80,'Методика оценки'!$E$80,IF('ИД Свод'!F18='Методика оценки'!$H$81,'Методика оценки'!$E$81,'Методика оценки'!$E$80)))*$D$18</f>
        <v>10</v>
      </c>
      <c r="H18" s="179">
        <f>(IF('ИД Свод'!G18='Методика оценки'!$H$80,'Методика оценки'!$E$80,IF('ИД Свод'!G18='Методика оценки'!$H$81,'Методика оценки'!$E$81,'Методика оценки'!$E$80)))*$D$18</f>
        <v>10</v>
      </c>
      <c r="I18" s="179">
        <f>(IF('ИД Свод'!H18='Методика оценки'!$H$80,'Методика оценки'!$E$80,IF('ИД Свод'!H18='Методика оценки'!$H$81,'Методика оценки'!$E$81,'Методика оценки'!$E$80)))*$D$18</f>
        <v>10</v>
      </c>
      <c r="J18" s="179">
        <f>(IF('ИД Свод'!I18='Методика оценки'!$H$80,'Методика оценки'!$E$80,IF('ИД Свод'!I18='Методика оценки'!$H$81,'Методика оценки'!$E$81,'Методика оценки'!$E$80)))*$D$18</f>
        <v>10</v>
      </c>
      <c r="K18" s="179">
        <f>(IF('ИД Свод'!J18='Методика оценки'!$H$80,'Методика оценки'!$E$80,IF('ИД Свод'!J18='Методика оценки'!$H$81,'Методика оценки'!$E$81,'Методика оценки'!$E$80)))*$D$18</f>
        <v>0</v>
      </c>
      <c r="L18" s="179">
        <f>(IF('ИД Свод'!K18='Методика оценки'!$H$80,'Методика оценки'!$E$80,IF('ИД Свод'!K18='Методика оценки'!$H$81,'Методика оценки'!$E$81,'Методика оценки'!$E$80)))*$D$18</f>
        <v>10</v>
      </c>
    </row>
    <row r="19" spans="1:12" ht="30">
      <c r="A19" s="64"/>
      <c r="B19" s="106" t="str">
        <f>'Методика оценки'!A82</f>
        <v>К2</v>
      </c>
      <c r="C19" s="107" t="str">
        <f>'Методика оценки'!B82</f>
        <v>Группа критериев 2. Качество услуг по присмотру и уходу за детьми (содержание детей, обеспечение питанием и т.п.)</v>
      </c>
      <c r="D19" s="122">
        <f>'Методика оценки'!D82</f>
        <v>0.15</v>
      </c>
      <c r="E19" s="178">
        <f t="shared" ref="E19:L19" si="2">SUM(E20:E24)*$D$19</f>
        <v>15</v>
      </c>
      <c r="F19" s="178">
        <f t="shared" si="2"/>
        <v>15</v>
      </c>
      <c r="G19" s="178">
        <f t="shared" si="2"/>
        <v>15</v>
      </c>
      <c r="H19" s="178">
        <f t="shared" si="2"/>
        <v>15</v>
      </c>
      <c r="I19" s="178">
        <f t="shared" si="2"/>
        <v>13.5</v>
      </c>
      <c r="J19" s="178">
        <f t="shared" si="2"/>
        <v>15</v>
      </c>
      <c r="K19" s="178">
        <f t="shared" si="2"/>
        <v>9</v>
      </c>
      <c r="L19" s="178">
        <f t="shared" si="2"/>
        <v>15</v>
      </c>
    </row>
    <row r="20" spans="1:12" ht="30">
      <c r="A20" s="2"/>
      <c r="B20" s="91" t="str">
        <f>'Методика оценки'!A83</f>
        <v>К2.1.</v>
      </c>
      <c r="C20" s="86" t="str">
        <f>'Методика оценки'!C83</f>
        <v>Среднее количество дней, пропущенных одним воспитанником ДОО по болезни, в отчётном году</v>
      </c>
      <c r="D20" s="123">
        <f>'Методика оценки'!D83</f>
        <v>0.2</v>
      </c>
      <c r="E20" s="179">
        <f>IF('ИД Свод'!D9=0,0,(IF('ИД Свод'!D19/'ИД Свод'!D9&gt;='Методика оценки'!$H$85,'Методика оценки'!$E$85,IF('Методика оценки'!$H$86&lt;='ИД Свод'!D19/'ИД Свод'!D9&lt;='Методика оценки'!$J$86,'Методика оценки'!$E$86,IF('ИД Свод'!D19/'ИД Свод'!D9&lt;='Методика оценки'!$J$87,'Методика оценки'!$E$87,'Методика оценки'!$E$86))))*$D$20)</f>
        <v>20</v>
      </c>
      <c r="F20" s="179">
        <f>IF('ИД Свод'!E9=0,0,(IF('ИД Свод'!E19/'ИД Свод'!E9&gt;='Методика оценки'!$H$85,'Методика оценки'!$E$85,IF('Методика оценки'!$H$86&lt;='ИД Свод'!E19/'ИД Свод'!E9&lt;='Методика оценки'!$J$86,'Методика оценки'!$E$86,IF('ИД Свод'!E19/'ИД Свод'!E9&lt;='Методика оценки'!$J$87,'Методика оценки'!$E$87,'Методика оценки'!$E$86))))*$D$20)</f>
        <v>20</v>
      </c>
      <c r="G20" s="179">
        <f>IF('ИД Свод'!F9=0,0,(IF('ИД Свод'!F19/'ИД Свод'!F9&gt;='Методика оценки'!$H$85,'Методика оценки'!$E$85,IF('Методика оценки'!$H$86&lt;='ИД Свод'!F19/'ИД Свод'!F9&lt;='Методика оценки'!$J$86,'Методика оценки'!$E$86,IF('ИД Свод'!F19/'ИД Свод'!F9&lt;='Методика оценки'!$J$87,'Методика оценки'!$E$87,'Методика оценки'!$E$86))))*$D$20)</f>
        <v>20</v>
      </c>
      <c r="H20" s="179">
        <f>IF('ИД Свод'!G9=0,0,(IF('ИД Свод'!G19/'ИД Свод'!G9&gt;='Методика оценки'!$H$85,'Методика оценки'!$E$85,IF('Методика оценки'!$H$86&lt;='ИД Свод'!G19/'ИД Свод'!G9&lt;='Методика оценки'!$J$86,'Методика оценки'!$E$86,IF('ИД Свод'!G19/'ИД Свод'!G9&lt;='Методика оценки'!$J$87,'Методика оценки'!$E$87,'Методика оценки'!$E$86))))*$D$20)</f>
        <v>20</v>
      </c>
      <c r="I20" s="179">
        <f>IF('ИД Свод'!H9=0,0,(IF('ИД Свод'!H19/'ИД Свод'!H9&gt;='Методика оценки'!$H$85,'Методика оценки'!$E$85,IF('Методика оценки'!$H$86&lt;='ИД Свод'!H19/'ИД Свод'!H9&lt;='Методика оценки'!$J$86,'Методика оценки'!$E$86,IF('ИД Свод'!H19/'ИД Свод'!H9&lt;='Методика оценки'!$J$87,'Методика оценки'!$E$87,'Методика оценки'!$E$86))))*$D$20)</f>
        <v>20</v>
      </c>
      <c r="J20" s="179">
        <f>IF('ИД Свод'!I9=0,0,(IF('ИД Свод'!I19/'ИД Свод'!I9&gt;='Методика оценки'!$H$85,'Методика оценки'!$E$85,IF('Методика оценки'!$H$86&lt;='ИД Свод'!I19/'ИД Свод'!I9&lt;='Методика оценки'!$J$86,'Методика оценки'!$E$86,IF('ИД Свод'!I19/'ИД Свод'!I9&lt;='Методика оценки'!$J$87,'Методика оценки'!$E$87,'Методика оценки'!$E$86))))*$D$20)</f>
        <v>20</v>
      </c>
      <c r="K20" s="179">
        <f>IF('ИД Свод'!J9=0,0,(IF('ИД Свод'!J19/'ИД Свод'!J9&gt;='Методика оценки'!$H$85,'Методика оценки'!$E$85,IF('Методика оценки'!$H$86&lt;='ИД Свод'!J19/'ИД Свод'!J9&lt;='Методика оценки'!$J$86,'Методика оценки'!$E$86,IF('ИД Свод'!J19/'ИД Свод'!J9&lt;='Методика оценки'!$J$87,'Методика оценки'!$E$87,'Методика оценки'!$E$86))))*$D$20)</f>
        <v>20</v>
      </c>
      <c r="L20" s="179">
        <f>IF('ИД Свод'!K9=0,0,(IF('ИД Свод'!K19/'ИД Свод'!K9&gt;='Методика оценки'!$H$85,'Методика оценки'!$E$85,IF('Методика оценки'!$H$86&lt;='ИД Свод'!K19/'ИД Свод'!K9&lt;='Методика оценки'!$J$86,'Методика оценки'!$E$86,IF('ИД Свод'!K19/'ИД Свод'!K9&lt;='Методика оценки'!$J$87,'Методика оценки'!$E$87,'Методика оценки'!$E$86))))*$D$20)</f>
        <v>20</v>
      </c>
    </row>
    <row r="21" spans="1:12" ht="45">
      <c r="A21" s="2"/>
      <c r="B21" s="91" t="str">
        <f>'Методика оценки'!A88</f>
        <v>К2.2.</v>
      </c>
      <c r="C21" s="90" t="str">
        <f>'Методика оценки'!C88</f>
        <v>Количество несчастных случаев, отравлений и травм, полученных воспитанниками во время пребывания в ДОО (на 100 воcпитанников) в отчётном году</v>
      </c>
      <c r="D21" s="123">
        <f>'Методика оценки'!D88</f>
        <v>0.2</v>
      </c>
      <c r="E21" s="179">
        <f>IF('ИД Свод'!D9=0,0,(IF((('ИД Свод'!D20/'ИД Свод'!D9)*100)&gt;='Методика оценки'!$H$90,'Методика оценки'!$E$90,IF('Методика оценки'!$H$91&lt;=(('ИД Свод'!D20/'ИД Свод'!D9)*100)&lt;='Методика оценки'!$J$91,'Методика оценки'!$E$91,IF((('ИД Свод'!D20/'ИД Свод'!D9)*100)&lt;='Методика оценки'!$J$92,'Методика оценки'!$E$92,'Методика оценки'!$E$91))))*$D$21)</f>
        <v>20</v>
      </c>
      <c r="F21" s="179">
        <f>IF('ИД Свод'!E9=0,0,(IF((('ИД Свод'!E20/'ИД Свод'!E9)*100)&gt;='Методика оценки'!$H$90,'Методика оценки'!$E$90,IF('Методика оценки'!$H$91&lt;=(('ИД Свод'!E20/'ИД Свод'!E9)*100)&lt;='Методика оценки'!$J$91,'Методика оценки'!$E$91,IF((('ИД Свод'!E20/'ИД Свод'!E9)*100)&lt;='Методика оценки'!$J$92,'Методика оценки'!$E$92,'Методика оценки'!$E$91))))*$D$21)</f>
        <v>20</v>
      </c>
      <c r="G21" s="179">
        <f>IF('ИД Свод'!F9=0,0,(IF((('ИД Свод'!F20/'ИД Свод'!F9)*100)&gt;='Методика оценки'!$H$90,'Методика оценки'!$E$90,IF('Методика оценки'!$H$91&lt;=(('ИД Свод'!F20/'ИД Свод'!F9)*100)&lt;='Методика оценки'!$J$91,'Методика оценки'!$E$91,IF((('ИД Свод'!F20/'ИД Свод'!F9)*100)&lt;='Методика оценки'!$J$92,'Методика оценки'!$E$92,'Методика оценки'!$E$91))))*$D$21)</f>
        <v>20</v>
      </c>
      <c r="H21" s="179">
        <f>IF('ИД Свод'!G9=0,0,(IF((('ИД Свод'!G20/'ИД Свод'!G9)*100)&gt;='Методика оценки'!$H$90,'Методика оценки'!$E$90,IF('Методика оценки'!$H$91&lt;=(('ИД Свод'!G20/'ИД Свод'!G9)*100)&lt;='Методика оценки'!$J$91,'Методика оценки'!$E$91,IF((('ИД Свод'!G20/'ИД Свод'!G9)*100)&lt;='Методика оценки'!$J$92,'Методика оценки'!$E$92,'Методика оценки'!$E$91))))*$D$21)</f>
        <v>20</v>
      </c>
      <c r="I21" s="179">
        <f>IF('ИД Свод'!H9=0,0,(IF((('ИД Свод'!H20/'ИД Свод'!H9)*100)&gt;='Методика оценки'!$H$90,'Методика оценки'!$E$90,IF('Методика оценки'!$H$91&lt;=(('ИД Свод'!H20/'ИД Свод'!H9)*100)&lt;='Методика оценки'!$J$91,'Методика оценки'!$E$91,IF((('ИД Свод'!H20/'ИД Свод'!H9)*100)&lt;='Методика оценки'!$J$92,'Методика оценки'!$E$92,'Методика оценки'!$E$91))))*$D$21)</f>
        <v>20</v>
      </c>
      <c r="J21" s="179">
        <f>IF('ИД Свод'!I9=0,0,(IF((('ИД Свод'!I20/'ИД Свод'!I9)*100)&gt;='Методика оценки'!$H$90,'Методика оценки'!$E$90,IF('Методика оценки'!$H$91&lt;=(('ИД Свод'!I20/'ИД Свод'!I9)*100)&lt;='Методика оценки'!$J$91,'Методика оценки'!$E$91,IF((('ИД Свод'!I20/'ИД Свод'!I9)*100)&lt;='Методика оценки'!$J$92,'Методика оценки'!$E$92,'Методика оценки'!$E$91))))*$D$21)</f>
        <v>20</v>
      </c>
      <c r="K21" s="179">
        <f>IF('ИД Свод'!J9=0,0,(IF((('ИД Свод'!J20/'ИД Свод'!J9)*100)&gt;='Методика оценки'!$H$90,'Методика оценки'!$E$90,IF('Методика оценки'!$H$91&lt;=(('ИД Свод'!J20/'ИД Свод'!J9)*100)&lt;='Методика оценки'!$J$91,'Методика оценки'!$E$91,IF((('ИД Свод'!J20/'ИД Свод'!J9)*100)&lt;='Методика оценки'!$J$92,'Методика оценки'!$E$92,'Методика оценки'!$E$91))))*$D$21)</f>
        <v>20</v>
      </c>
      <c r="L21" s="179">
        <f>IF('ИД Свод'!K9=0,0,(IF((('ИД Свод'!K20/'ИД Свод'!K9)*100)&gt;='Методика оценки'!$H$90,'Методика оценки'!$E$90,IF('Методика оценки'!$H$91&lt;=(('ИД Свод'!K20/'ИД Свод'!K9)*100)&lt;='Методика оценки'!$J$91,'Методика оценки'!$E$91,IF((('ИД Свод'!K20/'ИД Свод'!K9)*100)&lt;='Методика оценки'!$J$92,'Методика оценки'!$E$92,'Методика оценки'!$E$91))))*$D$21)</f>
        <v>20</v>
      </c>
    </row>
    <row r="22" spans="1:12">
      <c r="A22" s="65"/>
      <c r="B22" s="111" t="str">
        <f>'Методика оценки'!A101</f>
        <v>К2.3.</v>
      </c>
      <c r="C22" s="86" t="str">
        <f>'Методика оценки'!C101</f>
        <v>Наличие сторожа (охранника) в дневное время</v>
      </c>
      <c r="D22" s="123">
        <f>'Методика оценки'!D101</f>
        <v>0.2</v>
      </c>
      <c r="E22" s="179">
        <f>(IF('ИД Свод'!D21='Методика оценки'!$H$102,'Методика оценки'!$E$102,IF('ИД Свод'!D21='Методика оценки'!$H$103,'Методика оценки'!$E$103,'Методика оценки'!$E$102)))*$D$22</f>
        <v>20</v>
      </c>
      <c r="F22" s="179">
        <f>(IF('ИД Свод'!E21='Методика оценки'!$H$102,'Методика оценки'!$E$102,IF('ИД Свод'!E21='Методика оценки'!$H$103,'Методика оценки'!$E$103,'Методика оценки'!$E$102)))*$D$22</f>
        <v>20</v>
      </c>
      <c r="G22" s="179">
        <f>(IF('ИД Свод'!F21='Методика оценки'!$H$102,'Методика оценки'!$E$102,IF('ИД Свод'!F21='Методика оценки'!$H$103,'Методика оценки'!$E$103,'Методика оценки'!$E$102)))*$D$22</f>
        <v>20</v>
      </c>
      <c r="H22" s="179">
        <f>(IF('ИД Свод'!G21='Методика оценки'!$H$102,'Методика оценки'!$E$102,IF('ИД Свод'!G21='Методика оценки'!$H$103,'Методика оценки'!$E$103,'Методика оценки'!$E$102)))*$D$22</f>
        <v>20</v>
      </c>
      <c r="I22" s="179">
        <f>(IF('ИД Свод'!H21='Методика оценки'!$H$102,'Методика оценки'!$E$102,IF('ИД Свод'!H21='Методика оценки'!$H$103,'Методика оценки'!$E$103,'Методика оценки'!$E$102)))*$D$22</f>
        <v>20</v>
      </c>
      <c r="J22" s="179">
        <f>(IF('ИД Свод'!I21='Методика оценки'!$H$102,'Методика оценки'!$E$102,IF('ИД Свод'!I21='Методика оценки'!$H$103,'Методика оценки'!$E$103,'Методика оценки'!$E$102)))*$D$22</f>
        <v>20</v>
      </c>
      <c r="K22" s="179">
        <f>(IF('ИД Свод'!J21='Методика оценки'!$H$102,'Методика оценки'!$E$102,IF('ИД Свод'!J21='Методика оценки'!$H$103,'Методика оценки'!$E$103,'Методика оценки'!$E$102)))*$D$22</f>
        <v>0</v>
      </c>
      <c r="L22" s="179">
        <f>(IF('ИД Свод'!K21='Методика оценки'!$H$102,'Методика оценки'!$E$102,IF('ИД Свод'!K21='Методика оценки'!$H$103,'Методика оценки'!$E$103,'Методика оценки'!$E$102)))*$D$22</f>
        <v>20</v>
      </c>
    </row>
    <row r="23" spans="1:12">
      <c r="A23" s="65"/>
      <c r="B23" s="111" t="str">
        <f>'Методика оценки'!A104</f>
        <v>К2.4.</v>
      </c>
      <c r="C23" s="86" t="str">
        <f>'Методика оценки'!C104</f>
        <v>Доля воспитанников, прошедших диспансеризацию в отчётном году</v>
      </c>
      <c r="D23" s="123">
        <f>'Методика оценки'!D104</f>
        <v>0.2</v>
      </c>
      <c r="E23" s="179">
        <f>IF('ИД Свод'!D9=0,0,(IF((('ИД Свод'!D22/'ИД Свод'!D9)*100)&lt;='Методика оценки'!$J$106,'Методика оценки'!$E$106,IF('Методика оценки'!$H$107&lt;=(('ИД Свод'!D22/'ИД Свод'!D9)*100)&lt;='Методика оценки'!$J$107,'Методика оценки'!$E$107,IF((('ИД Свод'!D22/'ИД Свод'!D9))*100&gt;='Методика оценки'!$H$108,'Методика оценки'!$E$108,'Методика оценки'!$E$107))))*$D$23)</f>
        <v>20</v>
      </c>
      <c r="F23" s="179">
        <f>IF('ИД Свод'!E9=0,0,(IF((('ИД Свод'!E22/'ИД Свод'!E9)*100)&lt;='Методика оценки'!$J$106,'Методика оценки'!$E$106,IF('Методика оценки'!$H$107&lt;=(('ИД Свод'!E22/'ИД Свод'!E9)*100)&lt;='Методика оценки'!$J$107,'Методика оценки'!$E$107,IF((('ИД Свод'!E22/'ИД Свод'!E9))*100&gt;='Методика оценки'!$H$108,'Методика оценки'!$E$108,'Методика оценки'!$E$107))))*$D$23)</f>
        <v>20</v>
      </c>
      <c r="G23" s="179">
        <f>IF('ИД Свод'!F9=0,0,(IF((('ИД Свод'!F22/'ИД Свод'!F9)*100)&lt;='Методика оценки'!$J$106,'Методика оценки'!$E$106,IF('Методика оценки'!$H$107&lt;=(('ИД Свод'!F22/'ИД Свод'!F9)*100)&lt;='Методика оценки'!$J$107,'Методика оценки'!$E$107,IF((('ИД Свод'!F22/'ИД Свод'!F9))*100&gt;='Методика оценки'!$H$108,'Методика оценки'!$E$108,'Методика оценки'!$E$107))))*$D$23)</f>
        <v>20</v>
      </c>
      <c r="H23" s="179">
        <f>IF('ИД Свод'!G9=0,0,(IF((('ИД Свод'!G22/'ИД Свод'!G9)*100)&lt;='Методика оценки'!$J$106,'Методика оценки'!$E$106,IF('Методика оценки'!$H$107&lt;=(('ИД Свод'!G22/'ИД Свод'!G9)*100)&lt;='Методика оценки'!$J$107,'Методика оценки'!$E$107,IF((('ИД Свод'!G22/'ИД Свод'!G9))*100&gt;='Методика оценки'!$H$108,'Методика оценки'!$E$108,'Методика оценки'!$E$107))))*$D$23)</f>
        <v>20</v>
      </c>
      <c r="I23" s="179">
        <f>IF('ИД Свод'!H9=0,0,(IF((('ИД Свод'!H22/'ИД Свод'!H9)*100)&lt;='Методика оценки'!$J$106,'Методика оценки'!$E$106,IF('Методика оценки'!$H$107&lt;=(('ИД Свод'!H22/'ИД Свод'!H9)*100)&lt;='Методика оценки'!$J$107,'Методика оценки'!$E$107,IF((('ИД Свод'!H22/'ИД Свод'!H9))*100&gt;='Методика оценки'!$H$108,'Методика оценки'!$E$108,'Методика оценки'!$E$107))))*$D$23)</f>
        <v>10</v>
      </c>
      <c r="J23" s="179">
        <f>IF('ИД Свод'!I9=0,0,(IF((('ИД Свод'!I22/'ИД Свод'!I9)*100)&lt;='Методика оценки'!$J$106,'Методика оценки'!$E$106,IF('Методика оценки'!$H$107&lt;=(('ИД Свод'!I22/'ИД Свод'!I9)*100)&lt;='Методика оценки'!$J$107,'Методика оценки'!$E$107,IF((('ИД Свод'!I22/'ИД Свод'!I9))*100&gt;='Методика оценки'!$H$108,'Методика оценки'!$E$108,'Методика оценки'!$E$107))))*$D$23)</f>
        <v>20</v>
      </c>
      <c r="K23" s="179">
        <f>IF('ИД Свод'!J9=0,0,(IF((('ИД Свод'!J22/'ИД Свод'!J9)*100)&lt;='Методика оценки'!$J$106,'Методика оценки'!$E$106,IF('Методика оценки'!$H$107&lt;=(('ИД Свод'!J22/'ИД Свод'!J9)*100)&lt;='Методика оценки'!$J$107,'Методика оценки'!$E$107,IF((('ИД Свод'!J22/'ИД Свод'!J9))*100&gt;='Методика оценки'!$H$108,'Методика оценки'!$E$108,'Методика оценки'!$E$107))))*$D$23)</f>
        <v>20</v>
      </c>
      <c r="L23" s="179">
        <f>IF('ИД Свод'!K9=0,0,(IF((('ИД Свод'!K22/'ИД Свод'!K9)*100)&lt;='Методика оценки'!$J$106,'Методика оценки'!$E$106,IF('Методика оценки'!$H$107&lt;=(('ИД Свод'!K22/'ИД Свод'!K9)*100)&lt;='Методика оценки'!$J$107,'Методика оценки'!$E$107,IF((('ИД Свод'!K22/'ИД Свод'!K9))*100&gt;='Методика оценки'!$H$108,'Методика оценки'!$E$108,'Методика оценки'!$E$107))))*$D$23)</f>
        <v>20</v>
      </c>
    </row>
    <row r="24" spans="1:12" ht="30">
      <c r="A24" s="65"/>
      <c r="B24" s="111" t="str">
        <f>'Методика оценки'!A109</f>
        <v>К2.5.</v>
      </c>
      <c r="C24" s="86" t="str">
        <f>'Методика оценки'!C109</f>
        <v>Ведение индивидуальных карт психофизического здоровья детей психологом и медицинскими работниками</v>
      </c>
      <c r="D24" s="123">
        <f>'Методика оценки'!D109</f>
        <v>0.2</v>
      </c>
      <c r="E24" s="179">
        <f>(IF('ИД Свод'!D23='Методика оценки'!$H$110,'Методика оценки'!$E$110,IF('ИД Свод'!D23='Методика оценки'!$H$111,'Методика оценки'!$E$111,'Методика оценки'!$E$110)))*$D$24</f>
        <v>20</v>
      </c>
      <c r="F24" s="179">
        <f>(IF('ИД Свод'!E23='Методика оценки'!$H$110,'Методика оценки'!$E$110,IF('ИД Свод'!E23='Методика оценки'!$H$111,'Методика оценки'!$E$111,'Методика оценки'!$E$110)))*$D$24</f>
        <v>20</v>
      </c>
      <c r="G24" s="179">
        <f>(IF('ИД Свод'!F23='Методика оценки'!$H$110,'Методика оценки'!$E$110,IF('ИД Свод'!F23='Методика оценки'!$H$111,'Методика оценки'!$E$111,'Методика оценки'!$E$110)))*$D$24</f>
        <v>20</v>
      </c>
      <c r="H24" s="179">
        <f>(IF('ИД Свод'!G23='Методика оценки'!$H$110,'Методика оценки'!$E$110,IF('ИД Свод'!G23='Методика оценки'!$H$111,'Методика оценки'!$E$111,'Методика оценки'!$E$110)))*$D$24</f>
        <v>20</v>
      </c>
      <c r="I24" s="179">
        <f>(IF('ИД Свод'!H23='Методика оценки'!$H$110,'Методика оценки'!$E$110,IF('ИД Свод'!H23='Методика оценки'!$H$111,'Методика оценки'!$E$111,'Методика оценки'!$E$110)))*$D$24</f>
        <v>20</v>
      </c>
      <c r="J24" s="179">
        <f>(IF('ИД Свод'!I23='Методика оценки'!$H$110,'Методика оценки'!$E$110,IF('ИД Свод'!I23='Методика оценки'!$H$111,'Методика оценки'!$E$111,'Методика оценки'!$E$110)))*$D$24</f>
        <v>20</v>
      </c>
      <c r="K24" s="179">
        <f>(IF('ИД Свод'!J23='Методика оценки'!$H$110,'Методика оценки'!$E$110,IF('ИД Свод'!J23='Методика оценки'!$H$111,'Методика оценки'!$E$111,'Методика оценки'!$E$110)))*$D$24</f>
        <v>0</v>
      </c>
      <c r="L24" s="179">
        <f>(IF('ИД Свод'!K23='Методика оценки'!$H$110,'Методика оценки'!$E$110,IF('ИД Свод'!K23='Методика оценки'!$H$111,'Методика оценки'!$E$111,'Методика оценки'!$E$110)))*$D$24</f>
        <v>20</v>
      </c>
    </row>
    <row r="25" spans="1:12" ht="45">
      <c r="A25" s="64"/>
      <c r="B25" s="106" t="str">
        <f>'Методика оценки'!A112</f>
        <v>К3</v>
      </c>
      <c r="C25" s="106" t="str">
        <f>'Методика оценки'!B112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5" s="122">
        <f>'Методика оценки'!D112</f>
        <v>0.2</v>
      </c>
      <c r="E25" s="178">
        <f t="shared" ref="E25:L25" si="3">SUM(E26:E41)*$D$25</f>
        <v>7.96</v>
      </c>
      <c r="F25" s="178">
        <f t="shared" si="3"/>
        <v>6.48</v>
      </c>
      <c r="G25" s="178">
        <f t="shared" si="3"/>
        <v>8.8000000000000007</v>
      </c>
      <c r="H25" s="178">
        <f t="shared" si="3"/>
        <v>12.280000000000001</v>
      </c>
      <c r="I25" s="178">
        <f t="shared" si="3"/>
        <v>9</v>
      </c>
      <c r="J25" s="178">
        <f t="shared" si="3"/>
        <v>6.6000000000000005</v>
      </c>
      <c r="K25" s="178">
        <f t="shared" si="3"/>
        <v>9.8000000000000007</v>
      </c>
      <c r="L25" s="178">
        <f t="shared" si="3"/>
        <v>8.2000000000000011</v>
      </c>
    </row>
    <row r="26" spans="1:12" ht="45">
      <c r="A26" s="65"/>
      <c r="B26" s="86" t="str">
        <f>'Методика оценки'!A113</f>
        <v>К3.1.</v>
      </c>
      <c r="C26" s="86" t="str">
        <f>'Методика оценки'!C113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6" s="123">
        <f>'Методика оценки'!D113</f>
        <v>0.02</v>
      </c>
      <c r="E26" s="179">
        <f>IF('ИД Свод'!D24=0,0,IF((('ИД Свод'!D25/'ИД Свод'!D24)*100)&lt;= 'Методика оценки'!$J$115, 'Методика оценки'!$E$115,IF(AND((('ИД Свод'!D25/'ИД Свод'!D24)*100)&gt;= 'Методика оценки'!$H$116,(('ИД Свод'!D25/'ИД Свод'!D24)*100)&lt;= 'Методика оценки'!$J$116), 'Методика оценки'!$E$116,IF(AND((('ИД Свод'!D25/'ИД Свод'!D24)*100)&gt;= 'Методика оценки'!$H$117, (('ИД Свод'!D25/'ИД Свод'!D24)*100)&lt;= 'Методика оценки'!$J$117), 'Методика оценки'!$E$117,IF(AND((('ИД Свод'!D25/'ИД Свод'!D24)*100)&gt;= 'Методика оценки'!$H$118, (('ИД Свод'!D25/'ИД Свод'!D24)*100)&lt;= 'Методика оценки'!$J$118), 'Методика оценки'!$E$118,IF((('ИД Свод'!D25/'ИД Свод'!D24)*100)&gt;= 'Методика оценки'!$H$119, 'Методика оценки'!$E$119,"ошибка")))))*$D$26)</f>
        <v>1</v>
      </c>
      <c r="F26" s="179">
        <f>IF('ИД Свод'!E24=0,0,IF((('ИД Свод'!E25/'ИД Свод'!E24)*100)&lt;= 'Методика оценки'!$J$115, 'Методика оценки'!$E$115,IF(AND((('ИД Свод'!E25/'ИД Свод'!E24)*100)&gt;= 'Методика оценки'!$H$116,(('ИД Свод'!E25/'ИД Свод'!E24)*100)&lt;= 'Методика оценки'!$J$116), 'Методика оценки'!$E$116,IF(AND((('ИД Свод'!E25/'ИД Свод'!E24)*100)&gt;= 'Методика оценки'!$H$117, (('ИД Свод'!E25/'ИД Свод'!E24)*100)&lt;= 'Методика оценки'!$J$117), 'Методика оценки'!$E$117,IF(AND((('ИД Свод'!E25/'ИД Свод'!E24)*100)&gt;= 'Методика оценки'!$H$118, (('ИД Свод'!E25/'ИД Свод'!E24)*100)&lt;= 'Методика оценки'!$J$118), 'Методика оценки'!$E$118,IF((('ИД Свод'!E25/'ИД Свод'!E24)*100)&gt;= 'Методика оценки'!$H$119, 'Методика оценки'!$E$119,"ошибка")))))*$D$26)</f>
        <v>0</v>
      </c>
      <c r="G26" s="179">
        <f>IF('ИД Свод'!F24=0,0,IF((('ИД Свод'!F25/'ИД Свод'!F24)*100)&lt;= 'Методика оценки'!$J$115, 'Методика оценки'!$E$115,IF(AND((('ИД Свод'!F25/'ИД Свод'!F24)*100)&gt;= 'Методика оценки'!$H$116,(('ИД Свод'!F25/'ИД Свод'!F24)*100)&lt;= 'Методика оценки'!$J$116), 'Методика оценки'!$E$116,IF(AND((('ИД Свод'!F25/'ИД Свод'!F24)*100)&gt;= 'Методика оценки'!$H$117, (('ИД Свод'!F25/'ИД Свод'!F24)*100)&lt;= 'Методика оценки'!$J$117), 'Методика оценки'!$E$117,IF(AND((('ИД Свод'!F25/'ИД Свод'!F24)*100)&gt;= 'Методика оценки'!$H$118, (('ИД Свод'!F25/'ИД Свод'!F24)*100)&lt;= 'Методика оценки'!$J$118), 'Методика оценки'!$E$118,IF((('ИД Свод'!F25/'ИД Свод'!F24)*100)&gt;= 'Методика оценки'!$H$119, 'Методика оценки'!$E$119,"ошибка")))))*$D$26)</f>
        <v>0</v>
      </c>
      <c r="H26" s="179">
        <f>IF('ИД Свод'!G24=0,0,IF((('ИД Свод'!G25/'ИД Свод'!G24)*100)&lt;= 'Методика оценки'!$J$115, 'Методика оценки'!$E$115,IF(AND((('ИД Свод'!G25/'ИД Свод'!G24)*100)&gt;= 'Методика оценки'!$H$116,(('ИД Свод'!G25/'ИД Свод'!G24)*100)&lt;= 'Методика оценки'!$J$116), 'Методика оценки'!$E$116,IF(AND((('ИД Свод'!G25/'ИД Свод'!G24)*100)&gt;= 'Методика оценки'!$H$117, (('ИД Свод'!G25/'ИД Свод'!G24)*100)&lt;= 'Методика оценки'!$J$117), 'Методика оценки'!$E$117,IF(AND((('ИД Свод'!G25/'ИД Свод'!G24)*100)&gt;= 'Методика оценки'!$H$118, (('ИД Свод'!G25/'ИД Свод'!G24)*100)&lt;= 'Методика оценки'!$J$118), 'Методика оценки'!$E$118,IF((('ИД Свод'!G25/'ИД Свод'!G24)*100)&gt;= 'Методика оценки'!$H$119, 'Методика оценки'!$E$119,"ошибка")))))*$D$26)</f>
        <v>0</v>
      </c>
      <c r="I26" s="179">
        <f>IF('ИД Свод'!H24=0,0,IF((('ИД Свод'!H25/'ИД Свод'!H24)*100)&lt;= 'Методика оценки'!$J$115, 'Методика оценки'!$E$115,IF(AND((('ИД Свод'!H25/'ИД Свод'!H24)*100)&gt;= 'Методика оценки'!$H$116,(('ИД Свод'!H25/'ИД Свод'!H24)*100)&lt;= 'Методика оценки'!$J$116), 'Методика оценки'!$E$116,IF(AND((('ИД Свод'!H25/'ИД Свод'!H24)*100)&gt;= 'Методика оценки'!$H$117, (('ИД Свод'!H25/'ИД Свод'!H24)*100)&lt;= 'Методика оценки'!$J$117), 'Методика оценки'!$E$117,IF(AND((('ИД Свод'!H25/'ИД Свод'!H24)*100)&gt;= 'Методика оценки'!$H$118, (('ИД Свод'!H25/'ИД Свод'!H24)*100)&lt;= 'Методика оценки'!$J$118), 'Методика оценки'!$E$118,IF((('ИД Свод'!H25/'ИД Свод'!H24)*100)&gt;= 'Методика оценки'!$H$119, 'Методика оценки'!$E$119,"ошибка")))))*$D$26)</f>
        <v>1</v>
      </c>
      <c r="J26" s="179">
        <f>IF('ИД Свод'!I24=0,0,IF((('ИД Свод'!I25/'ИД Свод'!I24)*100)&lt;= 'Методика оценки'!$J$115, 'Методика оценки'!$E$115,IF(AND((('ИД Свод'!I25/'ИД Свод'!I24)*100)&gt;= 'Методика оценки'!$H$116,(('ИД Свод'!I25/'ИД Свод'!I24)*100)&lt;= 'Методика оценки'!$J$116), 'Методика оценки'!$E$116,IF(AND((('ИД Свод'!I25/'ИД Свод'!I24)*100)&gt;= 'Методика оценки'!$H$117, (('ИД Свод'!I25/'ИД Свод'!I24)*100)&lt;= 'Методика оценки'!$J$117), 'Методика оценки'!$E$117,IF(AND((('ИД Свод'!I25/'ИД Свод'!I24)*100)&gt;= 'Методика оценки'!$H$118, (('ИД Свод'!I25/'ИД Свод'!I24)*100)&lt;= 'Методика оценки'!$J$118), 'Методика оценки'!$E$118,IF((('ИД Свод'!I25/'ИД Свод'!I24)*100)&gt;= 'Методика оценки'!$H$119, 'Методика оценки'!$E$119,"ошибка")))))*$D$26)</f>
        <v>0</v>
      </c>
      <c r="K26" s="179">
        <f>IF('ИД Свод'!J24=0,0,IF((('ИД Свод'!J25/'ИД Свод'!J24)*100)&lt;= 'Методика оценки'!$J$115, 'Методика оценки'!$E$115,IF(AND((('ИД Свод'!J25/'ИД Свод'!J24)*100)&gt;= 'Методика оценки'!$H$116,(('ИД Свод'!J25/'ИД Свод'!J24)*100)&lt;= 'Методика оценки'!$J$116), 'Методика оценки'!$E$116,IF(AND((('ИД Свод'!J25/'ИД Свод'!J24)*100)&gt;= 'Методика оценки'!$H$117, (('ИД Свод'!J25/'ИД Свод'!J24)*100)&lt;= 'Методика оценки'!$J$117), 'Методика оценки'!$E$117,IF(AND((('ИД Свод'!J25/'ИД Свод'!J24)*100)&gt;= 'Методика оценки'!$H$118, (('ИД Свод'!J25/'ИД Свод'!J24)*100)&lt;= 'Методика оценки'!$J$118), 'Методика оценки'!$E$118,IF((('ИД Свод'!J25/'ИД Свод'!J24)*100)&gt;= 'Методика оценки'!$H$119, 'Методика оценки'!$E$119,"ошибка")))))*$D$26)</f>
        <v>1</v>
      </c>
      <c r="L26" s="179">
        <f>IF('ИД Свод'!K24=0,0,IF((('ИД Свод'!K25/'ИД Свод'!K24)*100)&lt;= 'Методика оценки'!$J$115, 'Методика оценки'!$E$115,IF(AND((('ИД Свод'!K25/'ИД Свод'!K24)*100)&gt;= 'Методика оценки'!$H$116,(('ИД Свод'!K25/'ИД Свод'!K24)*100)&lt;= 'Методика оценки'!$J$116), 'Методика оценки'!$E$116,IF(AND((('ИД Свод'!K25/'ИД Свод'!K24)*100)&gt;= 'Методика оценки'!$H$117, (('ИД Свод'!K25/'ИД Свод'!K24)*100)&lt;= 'Методика оценки'!$J$117), 'Методика оценки'!$E$117,IF(AND((('ИД Свод'!K25/'ИД Свод'!K24)*100)&gt;= 'Методика оценки'!$H$118, (('ИД Свод'!K25/'ИД Свод'!K24)*100)&lt;= 'Методика оценки'!$J$118), 'Методика оценки'!$E$118,IF((('ИД Свод'!K25/'ИД Свод'!K24)*100)&gt;= 'Методика оценки'!$H$119, 'Методика оценки'!$E$119,"ошибка")))))*$D$26)</f>
        <v>0</v>
      </c>
    </row>
    <row r="27" spans="1:12" ht="45">
      <c r="A27" s="65"/>
      <c r="B27" s="86" t="str">
        <f>'Методика оценки'!A120</f>
        <v>К3.2.</v>
      </c>
      <c r="C27" s="86" t="str">
        <f>'Методика оценки'!C120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7" s="123">
        <f>'Методика оценки'!D120</f>
        <v>0.08</v>
      </c>
      <c r="E27" s="118">
        <f>IF('ИД Свод'!D27=0,0,(IF(('ИД Свод'!D26/'ИД Свод'!D27)*100&lt;='Методика оценки'!$J$122,'Методика оценки'!$E$122,IF('Методика оценки'!$H$123&lt;=('ИД Свод'!D26/'ИД Свод'!D27)*100&lt;='Методика оценки'!$J$123,'Методика оценки'!$E$123,IF(('ИД Свод'!D26/'ИД Свод'!D27)*100&gt;='Методика оценки'!$H$124,'Методика оценки'!$E$124,'Методика оценки'!$E$123))))*$D$27)</f>
        <v>0</v>
      </c>
      <c r="F27" s="118">
        <f>IF('ИД Свод'!E27=0,0,(IF(('ИД Свод'!E26/'ИД Свод'!E27)*100&lt;='Методика оценки'!$J$122,'Методика оценки'!$E$122,IF('Методика оценки'!$H$123&lt;=('ИД Свод'!E26/'ИД Свод'!E27)*100&lt;='Методика оценки'!$J$123,'Методика оценки'!$E$123,IF(('ИД Свод'!E26/'ИД Свод'!E27)*100&gt;='Методика оценки'!$H$124,'Методика оценки'!$E$124,'Методика оценки'!$E$123))))*$D$27)</f>
        <v>0</v>
      </c>
      <c r="G27" s="118">
        <f>IF('ИД Свод'!F27=0,0,(IF(('ИД Свод'!F26/'ИД Свод'!F27)*100&lt;='Методика оценки'!$J$122,'Методика оценки'!$E$122,IF('Методика оценки'!$H$123&lt;=('ИД Свод'!F26/'ИД Свод'!F27)*100&lt;='Методика оценки'!$J$123,'Методика оценки'!$E$123,IF(('ИД Свод'!F26/'ИД Свод'!F27)*100&gt;='Методика оценки'!$H$124,'Методика оценки'!$E$124,'Методика оценки'!$E$123))))*$D$27)</f>
        <v>4</v>
      </c>
      <c r="H27" s="118">
        <f>IF('ИД Свод'!G27=0,0,(IF(('ИД Свод'!G26/'ИД Свод'!G27)*100&lt;='Методика оценки'!$J$122,'Методика оценки'!$E$122,IF('Методика оценки'!$H$123&lt;=('ИД Свод'!G26/'ИД Свод'!G27)*100&lt;='Методика оценки'!$J$123,'Методика оценки'!$E$123,IF(('ИД Свод'!G26/'ИД Свод'!G27)*100&gt;='Методика оценки'!$H$124,'Методика оценки'!$E$124,'Методика оценки'!$E$123))))*$D$27)</f>
        <v>8</v>
      </c>
      <c r="I27" s="118">
        <f>IF('ИД Свод'!H27=0,0,(IF(('ИД Свод'!H26/'ИД Свод'!H27)*100&lt;='Методика оценки'!$J$122,'Методика оценки'!$E$122,IF('Методика оценки'!$H$123&lt;=('ИД Свод'!H26/'ИД Свод'!H27)*100&lt;='Методика оценки'!$J$123,'Методика оценки'!$E$123,IF(('ИД Свод'!H26/'ИД Свод'!H27)*100&gt;='Методика оценки'!$H$124,'Методика оценки'!$E$124,'Методика оценки'!$E$123))))*$D$27)</f>
        <v>0</v>
      </c>
      <c r="J27" s="118">
        <f>IF('ИД Свод'!I27=0,0,(IF(('ИД Свод'!I26/'ИД Свод'!I27)*100&lt;='Методика оценки'!$J$122,'Методика оценки'!$E$122,IF('Методика оценки'!$H$123&lt;=('ИД Свод'!I26/'ИД Свод'!I27)*100&lt;='Методика оценки'!$J$123,'Методика оценки'!$E$123,IF(('ИД Свод'!I26/'ИД Свод'!I27)*100&gt;='Методика оценки'!$H$124,'Методика оценки'!$E$124,'Методика оценки'!$E$123))))*$D$27)</f>
        <v>4</v>
      </c>
      <c r="K27" s="118">
        <f>IF('ИД Свод'!J27=0,0,(IF(('ИД Свод'!J26/'ИД Свод'!J27)*100&lt;='Методика оценки'!$J$122,'Методика оценки'!$E$122,IF('Методика оценки'!$H$123&lt;=('ИД Свод'!J26/'ИД Свод'!J27)*100&lt;='Методика оценки'!$J$123,'Методика оценки'!$E$123,IF(('ИД Свод'!J26/'ИД Свод'!J27)*100&gt;='Методика оценки'!$H$124,'Методика оценки'!$E$124,'Методика оценки'!$E$123))))*$D$27)</f>
        <v>8</v>
      </c>
      <c r="L27" s="118">
        <f>IF('ИД Свод'!K27=0,0,(IF(('ИД Свод'!K26/'ИД Свод'!K27)*100&lt;='Методика оценки'!$J$122,'Методика оценки'!$E$122,IF('Методика оценки'!$H$123&lt;=('ИД Свод'!K26/'ИД Свод'!K27)*100&lt;='Методика оценки'!$J$123,'Методика оценки'!$E$123,IF(('ИД Свод'!K26/'ИД Свод'!K27)*100&gt;='Методика оценки'!$H$124,'Методика оценки'!$E$124,'Методика оценки'!$E$123))))*$D$27)</f>
        <v>4</v>
      </c>
    </row>
    <row r="28" spans="1:12" ht="45">
      <c r="A28" s="65"/>
      <c r="B28" s="86" t="str">
        <f>'Методика оценки'!A125</f>
        <v>К3.3.</v>
      </c>
      <c r="C28" s="86" t="str">
        <f>'Методика оценки'!C125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8" s="123">
        <f>'Методика оценки'!D125</f>
        <v>0.04</v>
      </c>
      <c r="E28" s="118">
        <f>(IF('ИД Свод'!D28='Методика оценки'!$J$127,'Методика оценки'!$E$127,IF('Методика оценки'!$H$128&lt;='ИД Свод'!D28&lt;='Методика оценки'!$J$128,'Методика оценки'!$E$128,IF('ИД Свод'!D28&gt;='Методика оценки'!$H$129,'Методика оценки'!$E$129,'Методика оценки'!$E$128))))*$D$28</f>
        <v>0</v>
      </c>
      <c r="F28" s="118">
        <f>(IF('ИД Свод'!E28='Методика оценки'!$J$127,'Методика оценки'!$E$127,IF('Методика оценки'!$H$128&lt;='ИД Свод'!E28&lt;='Методика оценки'!$J$128,'Методика оценки'!$E$128,IF('ИД Свод'!E28&gt;='Методика оценки'!$H$129,'Методика оценки'!$E$129,'Методика оценки'!$E$128))))*$D$28</f>
        <v>2</v>
      </c>
      <c r="G28" s="118">
        <f>(IF('ИД Свод'!F28='Методика оценки'!$J$127,'Методика оценки'!$E$127,IF('Методика оценки'!$H$128&lt;='ИД Свод'!F28&lt;='Методика оценки'!$J$128,'Методика оценки'!$E$128,IF('ИД Свод'!F28&gt;='Методика оценки'!$H$129,'Методика оценки'!$E$129,'Методика оценки'!$E$128))))*$D$28</f>
        <v>0</v>
      </c>
      <c r="H28" s="118">
        <f>(IF('ИД Свод'!G28='Методика оценки'!$J$127,'Методика оценки'!$E$127,IF('Методика оценки'!$H$128&lt;='ИД Свод'!G28&lt;='Методика оценки'!$J$128,'Методика оценки'!$E$128,IF('ИД Свод'!G28&gt;='Методика оценки'!$H$129,'Методика оценки'!$E$129,'Методика оценки'!$E$128))))*$D$28</f>
        <v>4</v>
      </c>
      <c r="I28" s="118">
        <f>(IF('ИД Свод'!H28='Методика оценки'!$J$127,'Методика оценки'!$E$127,IF('Методика оценки'!$H$128&lt;='ИД Свод'!H28&lt;='Методика оценки'!$J$128,'Методика оценки'!$E$128,IF('ИД Свод'!H28&gt;='Методика оценки'!$H$129,'Методика оценки'!$E$129,'Методика оценки'!$E$128))))*$D$28</f>
        <v>2</v>
      </c>
      <c r="J28" s="118">
        <f>(IF('ИД Свод'!I28='Методика оценки'!$J$127,'Методика оценки'!$E$127,IF('Методика оценки'!$H$128&lt;='ИД Свод'!I28&lt;='Методика оценки'!$J$128,'Методика оценки'!$E$128,IF('ИД Свод'!I28&gt;='Методика оценки'!$H$129,'Методика оценки'!$E$129,'Методика оценки'!$E$128))))*$D$28</f>
        <v>0</v>
      </c>
      <c r="K28" s="118">
        <f>(IF('ИД Свод'!J28='Методика оценки'!$J$127,'Методика оценки'!$E$127,IF('Методика оценки'!$H$128&lt;='ИД Свод'!J28&lt;='Методика оценки'!$J$128,'Методика оценки'!$E$128,IF('ИД Свод'!J28&gt;='Методика оценки'!$H$129,'Методика оценки'!$E$129,'Методика оценки'!$E$128))))*$D$28</f>
        <v>2</v>
      </c>
      <c r="L28" s="118">
        <f>(IF('ИД Свод'!K28='Методика оценки'!$J$127,'Методика оценки'!$E$127,IF('Методика оценки'!$H$128&lt;='ИД Свод'!K28&lt;='Методика оценки'!$J$128,'Методика оценки'!$E$128,IF('ИД Свод'!K28&gt;='Методика оценки'!$H$129,'Методика оценки'!$E$129,'Методика оценки'!$E$128))))*$D$28</f>
        <v>4</v>
      </c>
    </row>
    <row r="29" spans="1:12" ht="60">
      <c r="A29" s="65"/>
      <c r="B29" s="86" t="str">
        <f>'Методика оценки'!A130</f>
        <v>К3.4.</v>
      </c>
      <c r="C29" s="86" t="str">
        <f>'Методика оценки'!C130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29" s="123">
        <f>'Методика оценки'!D130</f>
        <v>0.1</v>
      </c>
      <c r="E29" s="179">
        <f>IF('ИД Свод'!D27=0,0,(IF(('ИД Свод'!D29/'ИД Свод'!D27)*100&lt;='Методика оценки'!$J$132,'Методика оценки'!$E$132,IF('Методика оценки'!$H$133&lt;=('ИД Свод'!D29/'ИД Свод'!D27)*100&lt;='Методика оценки'!$J$133,'Методика оценки'!$E$133,IF(('ИД Свод'!D29/'ИД Свод'!D27)*100&gt;='Методика оценки'!$H$134,'Методика оценки'!$E$134,'Методика оценки'!$E$133))))*$D$29)</f>
        <v>0</v>
      </c>
      <c r="F29" s="179">
        <f>IF('ИД Свод'!E27=0,0,(IF(('ИД Свод'!E29/'ИД Свод'!E27)*100&lt;='Методика оценки'!$J$132,'Методика оценки'!$E$132,IF('Методика оценки'!$H$133&lt;=('ИД Свод'!E29/'ИД Свод'!E27)*100&lt;='Методика оценки'!$J$133,'Методика оценки'!$E$133,IF(('ИД Свод'!E29/'ИД Свод'!E27)*100&gt;='Методика оценки'!$H$134,'Методика оценки'!$E$134,'Методика оценки'!$E$133))))*$D$29)</f>
        <v>0</v>
      </c>
      <c r="G29" s="179">
        <f>IF('ИД Свод'!F27=0,0,(IF(('ИД Свод'!F29/'ИД Свод'!F27)*100&lt;='Методика оценки'!$J$132,'Методика оценки'!$E$132,IF('Методика оценки'!$H$133&lt;=('ИД Свод'!F29/'ИД Свод'!F27)*100&lt;='Методика оценки'!$J$133,'Методика оценки'!$E$133,IF(('ИД Свод'!F29/'ИД Свод'!F27)*100&gt;='Методика оценки'!$H$134,'Методика оценки'!$E$134,'Методика оценки'!$E$133))))*$D$29)</f>
        <v>0</v>
      </c>
      <c r="H29" s="179">
        <f>IF('ИД Свод'!G27=0,0,(IF(('ИД Свод'!G29/'ИД Свод'!G27)*100&lt;='Методика оценки'!$J$132,'Методика оценки'!$E$132,IF('Методика оценки'!$H$133&lt;=('ИД Свод'!G29/'ИД Свод'!G27)*100&lt;='Методика оценки'!$J$133,'Методика оценки'!$E$133,IF(('ИД Свод'!G29/'ИД Свод'!G27)*100&gt;='Методика оценки'!$H$134,'Методика оценки'!$E$134,'Методика оценки'!$E$133))))*$D$29)</f>
        <v>0</v>
      </c>
      <c r="I29" s="179">
        <f>IF('ИД Свод'!H27=0,0,(IF(('ИД Свод'!H29/'ИД Свод'!H27)*100&lt;='Методика оценки'!$J$132,'Методика оценки'!$E$132,IF('Методика оценки'!$H$133&lt;=('ИД Свод'!H29/'ИД Свод'!H27)*100&lt;='Методика оценки'!$J$133,'Методика оценки'!$E$133,IF(('ИД Свод'!H29/'ИД Свод'!H27)*100&gt;='Методика оценки'!$H$134,'Методика оценки'!$E$134,'Методика оценки'!$E$133))))*$D$29)</f>
        <v>0</v>
      </c>
      <c r="J29" s="179">
        <f>IF('ИД Свод'!I27=0,0,(IF(('ИД Свод'!I29/'ИД Свод'!I27)*100&lt;='Методика оценки'!$J$132,'Методика оценки'!$E$132,IF('Методика оценки'!$H$133&lt;=('ИД Свод'!I29/'ИД Свод'!I27)*100&lt;='Методика оценки'!$J$133,'Методика оценки'!$E$133,IF(('ИД Свод'!I29/'ИД Свод'!I27)*100&gt;='Методика оценки'!$H$134,'Методика оценки'!$E$134,'Методика оценки'!$E$133))))*$D$29)</f>
        <v>0</v>
      </c>
      <c r="K29" s="179">
        <f>IF('ИД Свод'!J27=0,0,(IF(('ИД Свод'!J29/'ИД Свод'!J27)*100&lt;='Методика оценки'!$J$132,'Методика оценки'!$E$132,IF('Методика оценки'!$H$133&lt;=('ИД Свод'!J29/'ИД Свод'!J27)*100&lt;='Методика оценки'!$J$133,'Методика оценки'!$E$133,IF(('ИД Свод'!J29/'ИД Свод'!J27)*100&gt;='Методика оценки'!$H$134,'Методика оценки'!$E$134,'Методика оценки'!$E$133))))*$D$29)</f>
        <v>0</v>
      </c>
      <c r="L29" s="179">
        <f>IF('ИД Свод'!K27=0,0,(IF(('ИД Свод'!K29/'ИД Свод'!K27)*100&lt;='Методика оценки'!$J$132,'Методика оценки'!$E$132,IF('Методика оценки'!$H$133&lt;=('ИД Свод'!K29/'ИД Свод'!K27)*100&lt;='Методика оценки'!$J$133,'Методика оценки'!$E$133,IF(('ИД Свод'!K29/'ИД Свод'!K27)*100&gt;='Методика оценки'!$H$134,'Методика оценки'!$E$134,'Методика оценки'!$E$133))))*$D$29)</f>
        <v>5</v>
      </c>
    </row>
    <row r="30" spans="1:12" ht="45">
      <c r="A30" s="65"/>
      <c r="B30" s="86" t="str">
        <f>'Методика оценки'!A135</f>
        <v>К3.5.</v>
      </c>
      <c r="C30" s="86" t="str">
        <f>'Методика оценки'!C135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0" s="123">
        <f>'Методика оценки'!D135</f>
        <v>0.08</v>
      </c>
      <c r="E30" s="118">
        <f>IF('ИД Свод'!D27=0,0,(IF(('ИД Свод'!D30/'ИД Свод'!D27)*100&lt;='Методика оценки'!$J$137,'Методика оценки'!$E$137,IF('Методика оценки'!$H$138&lt;=('ИД Свод'!D30/'ИД Свод'!D27)*100&lt;='Методика оценки'!$J$138,'Методика оценки'!$E$138,IF(('ИД Свод'!D30/'ИД Свод'!D27)*100&gt;='Методика оценки'!$H$139,'Методика оценки'!$E$139,'Методика оценки'!$E$138))))*$D$30)</f>
        <v>0</v>
      </c>
      <c r="F30" s="118">
        <f>IF('ИД Свод'!E27=0,0,(IF(('ИД Свод'!E30/'ИД Свод'!E27)*100&lt;='Методика оценки'!$J$137,'Методика оценки'!$E$137,IF('Методика оценки'!$H$138&lt;=('ИД Свод'!E30/'ИД Свод'!E27)*100&lt;='Методика оценки'!$J$138,'Методика оценки'!$E$138,IF(('ИД Свод'!E30/'ИД Свод'!E27)*100&gt;='Методика оценки'!$H$139,'Методика оценки'!$E$139,'Методика оценки'!$E$138))))*$D$30)</f>
        <v>4</v>
      </c>
      <c r="G30" s="118">
        <f>IF('ИД Свод'!F27=0,0,(IF(('ИД Свод'!F30/'ИД Свод'!F27)*100&lt;='Методика оценки'!$J$137,'Методика оценки'!$E$137,IF('Методика оценки'!$H$138&lt;=('ИД Свод'!F30/'ИД Свод'!F27)*100&lt;='Методика оценки'!$J$138,'Методика оценки'!$E$138,IF(('ИД Свод'!F30/'ИД Свод'!F27)*100&gt;='Методика оценки'!$H$139,'Методика оценки'!$E$139,'Методика оценки'!$E$138))))*$D$30)</f>
        <v>0</v>
      </c>
      <c r="H30" s="118">
        <f>IF('ИД Свод'!G27=0,0,(IF(('ИД Свод'!G30/'ИД Свод'!G27)*100&lt;='Методика оценки'!$J$137,'Методика оценки'!$E$137,IF('Методика оценки'!$H$138&lt;=('ИД Свод'!G30/'ИД Свод'!G27)*100&lt;='Методика оценки'!$J$138,'Методика оценки'!$E$138,IF(('ИД Свод'!G30/'ИД Свод'!G27)*100&gt;='Методика оценки'!$H$139,'Методика оценки'!$E$139,'Методика оценки'!$E$138))))*$D$30)</f>
        <v>4</v>
      </c>
      <c r="I30" s="118">
        <f>IF('ИД Свод'!H27=0,0,(IF(('ИД Свод'!H30/'ИД Свод'!H27)*100&lt;='Методика оценки'!$J$137,'Методика оценки'!$E$137,IF('Методика оценки'!$H$138&lt;=('ИД Свод'!H30/'ИД Свод'!H27)*100&lt;='Методика оценки'!$J$138,'Методика оценки'!$E$138,IF(('ИД Свод'!H30/'ИД Свод'!H27)*100&gt;='Методика оценки'!$H$139,'Методика оценки'!$E$139,'Методика оценки'!$E$138))))*$D$30)</f>
        <v>4</v>
      </c>
      <c r="J30" s="118">
        <f>IF('ИД Свод'!I27=0,0,(IF(('ИД Свод'!I30/'ИД Свод'!I27)*100&lt;='Методика оценки'!$J$137,'Методика оценки'!$E$137,IF('Методика оценки'!$H$138&lt;=('ИД Свод'!I30/'ИД Свод'!I27)*100&lt;='Методика оценки'!$J$138,'Методика оценки'!$E$138,IF(('ИД Свод'!I30/'ИД Свод'!I27)*100&gt;='Методика оценки'!$H$139,'Методика оценки'!$E$139,'Методика оценки'!$E$138))))*$D$30)</f>
        <v>4</v>
      </c>
      <c r="K30" s="118">
        <f>IF('ИД Свод'!J27=0,0,(IF(('ИД Свод'!J30/'ИД Свод'!J27)*100&lt;='Методика оценки'!$J$137,'Методика оценки'!$E$137,IF('Методика оценки'!$H$138&lt;=('ИД Свод'!J30/'ИД Свод'!J27)*100&lt;='Методика оценки'!$J$138,'Методика оценки'!$E$138,IF(('ИД Свод'!J30/'ИД Свод'!J27)*100&gt;='Методика оценки'!$H$139,'Методика оценки'!$E$139,'Методика оценки'!$E$138))))*$D$30)</f>
        <v>4</v>
      </c>
      <c r="L30" s="118">
        <f>IF('ИД Свод'!K27=0,0,(IF(('ИД Свод'!K30/'ИД Свод'!K27)*100&lt;='Методика оценки'!$J$137,'Методика оценки'!$E$137,IF('Методика оценки'!$H$138&lt;=('ИД Свод'!K30/'ИД Свод'!K27)*100&lt;='Методика оценки'!$J$138,'Методика оценки'!$E$138,IF(('ИД Свод'!K30/'ИД Свод'!K27)*100&gt;='Методика оценки'!$H$139,'Методика оценки'!$E$139,'Методика оценки'!$E$138))))*$D$30)</f>
        <v>4</v>
      </c>
    </row>
    <row r="31" spans="1:12" ht="135">
      <c r="A31" s="65"/>
      <c r="B31" s="86" t="str">
        <f>'Методика оценки'!A140</f>
        <v>К3.6.</v>
      </c>
      <c r="C31" s="86" t="str">
        <f>'Методика оценки'!C140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1" s="123">
        <f>'Методика оценки'!D140</f>
        <v>0.06</v>
      </c>
      <c r="E31" s="118">
        <f>(IF('ИД Свод'!D31&lt;='Методика оценки'!$J$141,'Методика оценки'!$E$141,IF('Методика оценки'!$H$142&lt;='ИД Свод'!D31&lt;='Методика оценки'!$J$142,'Методика оценки'!$E$142,IF('ИД Свод'!D31&gt;='Методика оценки'!$H$143,'Методика оценки'!$E$143,'Методика оценки'!$E$142))))*$D$31</f>
        <v>0</v>
      </c>
      <c r="F31" s="118">
        <f>(IF('ИД Свод'!E31&lt;='Методика оценки'!$J$141,'Методика оценки'!$E$141,IF('Методика оценки'!$H$142&lt;='ИД Свод'!E31&lt;='Методика оценки'!$J$142,'Методика оценки'!$E$142,IF('ИД Свод'!E31&gt;='Методика оценки'!$H$143,'Методика оценки'!$E$143,'Методика оценки'!$E$142))))*$D$31</f>
        <v>0</v>
      </c>
      <c r="G31" s="118">
        <f>(IF('ИД Свод'!F31&lt;='Методика оценки'!$J$141,'Методика оценки'!$E$141,IF('Методика оценки'!$H$142&lt;='ИД Свод'!F31&lt;='Методика оценки'!$J$142,'Методика оценки'!$E$142,IF('ИД Свод'!F31&gt;='Методика оценки'!$H$143,'Методика оценки'!$E$143,'Методика оценки'!$E$142))))*$D$31</f>
        <v>0</v>
      </c>
      <c r="H31" s="118">
        <f>(IF('ИД Свод'!G31&lt;='Методика оценки'!$J$141,'Методика оценки'!$E$141,IF('Методика оценки'!$H$142&lt;='ИД Свод'!G31&lt;='Методика оценки'!$J$142,'Методика оценки'!$E$142,IF('ИД Свод'!G31&gt;='Методика оценки'!$H$143,'Методика оценки'!$E$143,'Методика оценки'!$E$142))))*$D$31</f>
        <v>6</v>
      </c>
      <c r="I31" s="118">
        <f>(IF('ИД Свод'!H31&lt;='Методика оценки'!$J$141,'Методика оценки'!$E$141,IF('Методика оценки'!$H$142&lt;='ИД Свод'!H31&lt;='Методика оценки'!$J$142,'Методика оценки'!$E$142,IF('ИД Свод'!H31&gt;='Методика оценки'!$H$143,'Методика оценки'!$E$143,'Методика оценки'!$E$142))))*$D$31</f>
        <v>6</v>
      </c>
      <c r="J31" s="118">
        <f>(IF('ИД Свод'!I31&lt;='Методика оценки'!$J$141,'Методика оценки'!$E$141,IF('Методика оценки'!$H$142&lt;='ИД Свод'!I31&lt;='Методика оценки'!$J$142,'Методика оценки'!$E$142,IF('ИД Свод'!I31&gt;='Методика оценки'!$H$143,'Методика оценки'!$E$143,'Методика оценки'!$E$142))))*$D$31</f>
        <v>0</v>
      </c>
      <c r="K31" s="118">
        <f>(IF('ИД Свод'!J31&lt;='Методика оценки'!$J$141,'Методика оценки'!$E$141,IF('Методика оценки'!$H$142&lt;='ИД Свод'!J31&lt;='Методика оценки'!$J$142,'Методика оценки'!$E$142,IF('ИД Свод'!J31&gt;='Методика оценки'!$H$143,'Методика оценки'!$E$143,'Методика оценки'!$E$142))))*$D$31</f>
        <v>0</v>
      </c>
      <c r="L31" s="118">
        <f>(IF('ИД Свод'!K31&lt;='Методика оценки'!$J$141,'Методика оценки'!$E$141,IF('Методика оценки'!$H$142&lt;='ИД Свод'!K31&lt;='Методика оценки'!$J$142,'Методика оценки'!$E$142,IF('ИД Свод'!K31&gt;='Методика оценки'!$H$143,'Методика оценки'!$E$143,'Методика оценки'!$E$142))))*$D$31</f>
        <v>3</v>
      </c>
    </row>
    <row r="32" spans="1:12" ht="45">
      <c r="A32" s="65"/>
      <c r="B32" s="86" t="str">
        <f>'Методика оценки'!A144</f>
        <v>К3.7.</v>
      </c>
      <c r="C32" s="86" t="str">
        <f>'Методика оценки'!C144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2" s="123">
        <f>'Методика оценки'!D144</f>
        <v>0.06</v>
      </c>
      <c r="E32" s="118">
        <f>(IF('ИД Свод'!D32='Методика оценки'!$H$145,'Методика оценки'!$E$145,IF('ИД Свод'!D32='Методика оценки'!$H$146,'Методика оценки'!$E$146,IF('ИД Свод'!D32='Методика оценки'!$H$147,'Методика оценки'!$E$147,'Методика оценки'!$E$148))))*$D$32</f>
        <v>4.8</v>
      </c>
      <c r="F32" s="118">
        <f>(IF('ИД Свод'!E32='Методика оценки'!$H$145,'Методика оценки'!$E$145,IF('ИД Свод'!E32='Методика оценки'!$H$146,'Методика оценки'!$E$146,IF('ИД Свод'!E32='Методика оценки'!$H$147,'Методика оценки'!$E$147,'Методика оценки'!$E$148))))*$D$32</f>
        <v>5.3999999999999995</v>
      </c>
      <c r="G32" s="118">
        <f>(IF('ИД Свод'!F32='Методика оценки'!$H$145,'Методика оценки'!$E$145,IF('ИД Свод'!F32='Методика оценки'!$H$146,'Методика оценки'!$E$146,IF('ИД Свод'!F32='Методика оценки'!$H$147,'Методика оценки'!$E$147,'Методика оценки'!$E$148))))*$D$32</f>
        <v>0</v>
      </c>
      <c r="H32" s="118">
        <f>(IF('ИД Свод'!G32='Методика оценки'!$H$145,'Методика оценки'!$E$145,IF('ИД Свод'!G32='Методика оценки'!$H$146,'Методика оценки'!$E$146,IF('ИД Свод'!G32='Методика оценки'!$H$147,'Методика оценки'!$E$147,'Методика оценки'!$E$148))))*$D$32</f>
        <v>5.3999999999999995</v>
      </c>
      <c r="I32" s="118">
        <f>(IF('ИД Свод'!H32='Методика оценки'!$H$145,'Методика оценки'!$E$145,IF('ИД Свод'!H32='Методика оценки'!$H$146,'Методика оценки'!$E$146,IF('ИД Свод'!H32='Методика оценки'!$H$147,'Методика оценки'!$E$147,'Методика оценки'!$E$148))))*$D$32</f>
        <v>0</v>
      </c>
      <c r="J32" s="118">
        <f>(IF('ИД Свод'!I32='Методика оценки'!$H$145,'Методика оценки'!$E$145,IF('ИД Свод'!I32='Методика оценки'!$H$146,'Методика оценки'!$E$146,IF('ИД Свод'!I32='Методика оценки'!$H$147,'Методика оценки'!$E$147,'Методика оценки'!$E$148))))*$D$32</f>
        <v>0</v>
      </c>
      <c r="K32" s="118">
        <f>(IF('ИД Свод'!J32='Методика оценки'!$H$145,'Методика оценки'!$E$145,IF('ИД Свод'!J32='Методика оценки'!$H$146,'Методика оценки'!$E$146,IF('ИД Свод'!J32='Методика оценки'!$H$147,'Методика оценки'!$E$147,'Методика оценки'!$E$148))))*$D$32</f>
        <v>0</v>
      </c>
      <c r="L32" s="118">
        <f>(IF('ИД Свод'!K32='Методика оценки'!$H$145,'Методика оценки'!$E$145,IF('ИД Свод'!K32='Методика оценки'!$H$146,'Методика оценки'!$E$146,IF('ИД Свод'!K32='Методика оценки'!$H$147,'Методика оценки'!$E$147,'Методика оценки'!$E$148))))*$D$32</f>
        <v>0</v>
      </c>
    </row>
    <row r="33" spans="1:12" ht="30">
      <c r="A33" s="65"/>
      <c r="B33" s="86" t="str">
        <f>'Методика оценки'!A149</f>
        <v>К3.8.</v>
      </c>
      <c r="C33" s="86" t="str">
        <f>'Методика оценки'!C149</f>
        <v>Доля открытых вакансий педагогических работников от общего числа педагогических ставок в ДОО</v>
      </c>
      <c r="D33" s="123">
        <f>'Методика оценки'!D149</f>
        <v>0.04</v>
      </c>
      <c r="E33" s="118">
        <f>IF('ИД Свод'!D34=0,0,(IF(('ИД Свод'!D33/'ИД Свод'!D34)*100&gt;='Методика оценки'!$H$151,'Методика оценки'!$E$151,IF('Методика оценки'!$H$152&lt;=('ИД Свод'!D33/'ИД Свод'!D34)*100&lt;='Методика оценки'!$J$152,'Методика оценки'!$E$152,IF(('ИД Свод'!D33/'ИД Свод'!D34)*100&lt;='Методика оценки'!$J$153,'Методика оценки'!$E$153,'Методика оценки'!$E$152))))*$D$33)</f>
        <v>4</v>
      </c>
      <c r="F33" s="118">
        <f>IF('ИД Свод'!E34=0,0,(IF(('ИД Свод'!E33/'ИД Свод'!E34)*100&gt;='Методика оценки'!$H$151,'Методика оценки'!$E$151,IF('Методика оценки'!$H$152&lt;=('ИД Свод'!E33/'ИД Свод'!E34)*100&lt;='Методика оценки'!$J$152,'Методика оценки'!$E$152,IF(('ИД Свод'!E33/'ИД Свод'!E34)*100&lt;='Методика оценки'!$J$153,'Методика оценки'!$E$153,'Методика оценки'!$E$152))))*$D$33)</f>
        <v>4</v>
      </c>
      <c r="G33" s="118">
        <f>IF('ИД Свод'!F34=0,0,(IF(('ИД Свод'!F33/'ИД Свод'!F34)*100&gt;='Методика оценки'!$H$151,'Методика оценки'!$E$151,IF('Методика оценки'!$H$152&lt;=('ИД Свод'!F33/'ИД Свод'!F34)*100&lt;='Методика оценки'!$J$152,'Методика оценки'!$E$152,IF(('ИД Свод'!F33/'ИД Свод'!F34)*100&lt;='Методика оценки'!$J$153,'Методика оценки'!$E$153,'Методика оценки'!$E$152))))*$D$33)</f>
        <v>4</v>
      </c>
      <c r="H33" s="118">
        <f>IF('ИД Свод'!G34=0,0,(IF(('ИД Свод'!G33/'ИД Свод'!G34)*100&gt;='Методика оценки'!$H$151,'Методика оценки'!$E$151,IF('Методика оценки'!$H$152&lt;=('ИД Свод'!G33/'ИД Свод'!G34)*100&lt;='Методика оценки'!$J$152,'Методика оценки'!$E$152,IF(('ИД Свод'!G33/'ИД Свод'!G34)*100&lt;='Методика оценки'!$J$153,'Методика оценки'!$E$153,'Методика оценки'!$E$152))))*$D$33)</f>
        <v>4</v>
      </c>
      <c r="I33" s="118">
        <f>IF('ИД Свод'!H34=0,0,(IF(('ИД Свод'!H33/'ИД Свод'!H34)*100&gt;='Методика оценки'!$H$151,'Методика оценки'!$E$151,IF('Методика оценки'!$H$152&lt;=('ИД Свод'!H33/'ИД Свод'!H34)*100&lt;='Методика оценки'!$J$152,'Методика оценки'!$E$152,IF(('ИД Свод'!H33/'ИД Свод'!H34)*100&lt;='Методика оценки'!$J$153,'Методика оценки'!$E$153,'Методика оценки'!$E$152))))*$D$33)</f>
        <v>4</v>
      </c>
      <c r="J33" s="118">
        <f>IF('ИД Свод'!I34=0,0,(IF(('ИД Свод'!I33/'ИД Свод'!I34)*100&gt;='Методика оценки'!$H$151,'Методика оценки'!$E$151,IF('Методика оценки'!$H$152&lt;=('ИД Свод'!I33/'ИД Свод'!I34)*100&lt;='Методика оценки'!$J$152,'Методика оценки'!$E$152,IF(('ИД Свод'!I33/'ИД Свод'!I34)*100&lt;='Методика оценки'!$J$153,'Методика оценки'!$E$153,'Методика оценки'!$E$152))))*$D$33)</f>
        <v>4</v>
      </c>
      <c r="K33" s="118">
        <f>IF('ИД Свод'!J34=0,0,(IF(('ИД Свод'!J33/'ИД Свод'!J34)*100&gt;='Методика оценки'!$H$151,'Методика оценки'!$E$151,IF('Методика оценки'!$H$152&lt;=('ИД Свод'!J33/'ИД Свод'!J34)*100&lt;='Методика оценки'!$J$152,'Методика оценки'!$E$152,IF(('ИД Свод'!J33/'ИД Свод'!J34)*100&lt;='Методика оценки'!$J$153,'Методика оценки'!$E$153,'Методика оценки'!$E$152))))*$D$33)</f>
        <v>4</v>
      </c>
      <c r="L33" s="118">
        <f>IF('ИД Свод'!K34=0,0,(IF(('ИД Свод'!K33/'ИД Свод'!K34)*100&gt;='Методика оценки'!$H$151,'Методика оценки'!$E$151,IF('Методика оценки'!$H$152&lt;=('ИД Свод'!K33/'ИД Свод'!K34)*100&lt;='Методика оценки'!$J$152,'Методика оценки'!$E$152,IF(('ИД Свод'!K33/'ИД Свод'!K34)*100&lt;='Методика оценки'!$J$153,'Методика оценки'!$E$153,'Методика оценки'!$E$152))))*$D$33)</f>
        <v>4</v>
      </c>
    </row>
    <row r="34" spans="1:12" ht="30">
      <c r="A34" s="65"/>
      <c r="B34" s="86" t="str">
        <f>'Методика оценки'!A154</f>
        <v>К3.9.</v>
      </c>
      <c r="C34" s="86" t="str">
        <f>'Методика оценки'!C154</f>
        <v>Количество педагогических работников ДОО, уволившихся в отчётном году по собственному желанию (за исключением лиц пенсионного возраста)</v>
      </c>
      <c r="D34" s="123">
        <f>'Методика оценки'!D154</f>
        <v>0.06</v>
      </c>
      <c r="E34" s="118">
        <f>(IF('ИД Свод'!D35&lt;='Методика оценки'!$J$155,'Методика оценки'!$E$155,IF('Методика оценки'!$H$156&lt;='ИД Свод'!D35&lt;='Методика оценки'!$J$156,'Методика оценки'!$E$156,IF('ИД Свод'!D35&gt;='Методика оценки'!$H$157,'Методика оценки'!$E$157,'Методика оценки'!$E$156))))*$D$34</f>
        <v>6</v>
      </c>
      <c r="F34" s="118">
        <f>(IF('ИД Свод'!E35&lt;='Методика оценки'!$J$155,'Методика оценки'!$E$155,IF('Методика оценки'!$H$156&lt;='ИД Свод'!E35&lt;='Методика оценки'!$J$156,'Методика оценки'!$E$156,IF('ИД Свод'!E35&gt;='Методика оценки'!$H$157,'Методика оценки'!$E$157,'Методика оценки'!$E$156))))*$D$34</f>
        <v>3</v>
      </c>
      <c r="G34" s="118">
        <f>(IF('ИД Свод'!F35&lt;='Методика оценки'!$J$155,'Методика оценки'!$E$155,IF('Методика оценки'!$H$156&lt;='ИД Свод'!F35&lt;='Методика оценки'!$J$156,'Методика оценки'!$E$156,IF('ИД Свод'!F35&gt;='Методика оценки'!$H$157,'Методика оценки'!$E$157,'Методика оценки'!$E$156))))*$D$34</f>
        <v>6</v>
      </c>
      <c r="H34" s="118">
        <f>(IF('ИД Свод'!G35&lt;='Методика оценки'!$J$155,'Методика оценки'!$E$155,IF('Методика оценки'!$H$156&lt;='ИД Свод'!G35&lt;='Методика оценки'!$J$156,'Методика оценки'!$E$156,IF('ИД Свод'!G35&gt;='Методика оценки'!$H$157,'Методика оценки'!$E$157,'Методика оценки'!$E$156))))*$D$34</f>
        <v>6</v>
      </c>
      <c r="I34" s="118">
        <f>(IF('ИД Свод'!H35&lt;='Методика оценки'!$J$155,'Методика оценки'!$E$155,IF('Методика оценки'!$H$156&lt;='ИД Свод'!H35&lt;='Методика оценки'!$J$156,'Методика оценки'!$E$156,IF('ИД Свод'!H35&gt;='Методика оценки'!$H$157,'Методика оценки'!$E$157,'Методика оценки'!$E$156))))*$D$34</f>
        <v>6</v>
      </c>
      <c r="J34" s="118">
        <f>(IF('ИД Свод'!I35&lt;='Методика оценки'!$J$155,'Методика оценки'!$E$155,IF('Методика оценки'!$H$156&lt;='ИД Свод'!I35&lt;='Методика оценки'!$J$156,'Методика оценки'!$E$156,IF('ИД Свод'!I35&gt;='Методика оценки'!$H$157,'Методика оценки'!$E$157,'Методика оценки'!$E$156))))*$D$34</f>
        <v>6</v>
      </c>
      <c r="K34" s="118">
        <f>(IF('ИД Свод'!J35&lt;='Методика оценки'!$J$155,'Методика оценки'!$E$155,IF('Методика оценки'!$H$156&lt;='ИД Свод'!J35&lt;='Методика оценки'!$J$156,'Методика оценки'!$E$156,IF('ИД Свод'!J35&gt;='Методика оценки'!$H$157,'Методика оценки'!$E$157,'Методика оценки'!$E$156))))*$D$34</f>
        <v>0</v>
      </c>
      <c r="L34" s="118">
        <f>(IF('ИД Свод'!K35&lt;='Методика оценки'!$J$155,'Методика оценки'!$E$155,IF('Методика оценки'!$H$156&lt;='ИД Свод'!K35&lt;='Методика оценки'!$J$156,'Методика оценки'!$E$156,IF('ИД Свод'!K35&gt;='Методика оценки'!$H$157,'Методика оценки'!$E$157,'Методика оценки'!$E$156))))*$D$34</f>
        <v>6</v>
      </c>
    </row>
    <row r="35" spans="1:12">
      <c r="A35" s="65"/>
      <c r="B35" s="86" t="str">
        <f>'Методика оценки'!A158</f>
        <v>К3.10.</v>
      </c>
      <c r="C35" s="86" t="str">
        <f>'Методика оценки'!C158</f>
        <v>Обеспеченность ДОО воспитателями:</v>
      </c>
      <c r="D35" s="123">
        <f>'Методика оценки'!D158</f>
        <v>0.1</v>
      </c>
      <c r="E35" s="118">
        <f>IF(('ИД Свод'!D38 +'ИД Свод'!D40+'ИД Свод'!D42)=0,0,(IF(('ИД Свод'!D36/('ИД Свод'!D38*0.183 +'ИД Свод'!D40*0.122+'ИД Свод'!D42*0.095))&lt;='Методика оценки'!$J$159,'Методика оценки'!$E$159,IF('Методика оценки'!$H$160&lt;=('ИД Свод'!D36/('ИД Свод'!D38*0.183 +'ИД Свод'!D40*0.122+'ИД Свод'!D42*0.095))&lt;='Методика оценки'!$J$160,'Методика оценки'!$E$160,IF(('ИД Свод'!D36/('ИД Свод'!D38*0.183 +'ИД Свод'!D40*0.122+'ИД Свод'!D42*0.095))&gt;='Методика оценки'!$H$161,'Методика оценки'!$E$161,'Методика оценки'!$E$160))))*$D$35)</f>
        <v>5</v>
      </c>
      <c r="F35" s="118">
        <f>IF(('ИД Свод'!E38 +'ИД Свод'!E40+'ИД Свод'!E42)=0,0,(IF(('ИД Свод'!E36/('ИД Свод'!E38*0.183 +'ИД Свод'!E40*0.122+'ИД Свод'!E42*0.095))&lt;='Методика оценки'!$J$159,'Методика оценки'!$E$159,IF('Методика оценки'!$H$160&lt;=('ИД Свод'!E36/('ИД Свод'!E38*0.183 +'ИД Свод'!E40*0.122+'ИД Свод'!E42*0.095))&lt;='Методика оценки'!$J$160,'Методика оценки'!$E$160,IF(('ИД Свод'!E36/('ИД Свод'!E38*0.183 +'ИД Свод'!E40*0.122+'ИД Свод'!E42*0.095))&gt;='Методика оценки'!$H$161,'Методика оценки'!$E$161,'Методика оценки'!$E$160))))*$D$35)</f>
        <v>5</v>
      </c>
      <c r="G35" s="118">
        <f>IF(('ИД Свод'!F38 +'ИД Свод'!F40+'ИД Свод'!F42)=0,0,(IF(('ИД Свод'!F36/('ИД Свод'!F38*0.183 +'ИД Свод'!F40*0.122+'ИД Свод'!F42*0.095))&lt;='Методика оценки'!$J$159,'Методика оценки'!$E$159,IF('Методика оценки'!$H$160&lt;=('ИД Свод'!F36/('ИД Свод'!F38*0.183 +'ИД Свод'!F40*0.122+'ИД Свод'!F42*0.095))&lt;='Методика оценки'!$J$160,'Методика оценки'!$E$160,IF(('ИД Свод'!F36/('ИД Свод'!F38*0.183 +'ИД Свод'!F40*0.122+'ИД Свод'!F42*0.095))&gt;='Методика оценки'!$H$161,'Методика оценки'!$E$161,'Методика оценки'!$E$160))))*$D$35)</f>
        <v>10</v>
      </c>
      <c r="H35" s="118">
        <f>IF(('ИД Свод'!G38 +'ИД Свод'!G40+'ИД Свод'!G42)=0,0,(IF(('ИД Свод'!G36/('ИД Свод'!G38*0.183 +'ИД Свод'!G40*0.122+'ИД Свод'!G42*0.095))&lt;='Методика оценки'!$J$159,'Методика оценки'!$E$159,IF('Методика оценки'!$H$160&lt;=('ИД Свод'!G36/('ИД Свод'!G38*0.183 +'ИД Свод'!G40*0.122+'ИД Свод'!G42*0.095))&lt;='Методика оценки'!$J$160,'Методика оценки'!$E$160,IF(('ИД Свод'!G36/('ИД Свод'!G38*0.183 +'ИД Свод'!G40*0.122+'ИД Свод'!G42*0.095))&gt;='Методика оценки'!$H$161,'Методика оценки'!$E$161,'Методика оценки'!$E$160))))*$D$35)</f>
        <v>5</v>
      </c>
      <c r="I35" s="118">
        <f>IF(('ИД Свод'!H38 +'ИД Свод'!H40+'ИД Свод'!H42)=0,0,(IF(('ИД Свод'!H36/('ИД Свод'!H38*0.183 +'ИД Свод'!H40*0.122+'ИД Свод'!H42*0.095))&lt;='Методика оценки'!$J$159,'Методика оценки'!$E$159,IF('Методика оценки'!$H$160&lt;=('ИД Свод'!H36/('ИД Свод'!H38*0.183 +'ИД Свод'!H40*0.122+'ИД Свод'!H42*0.095))&lt;='Методика оценки'!$J$160,'Методика оценки'!$E$160,IF(('ИД Свод'!H36/('ИД Свод'!H38*0.183 +'ИД Свод'!H40*0.122+'ИД Свод'!H42*0.095))&gt;='Методика оценки'!$H$161,'Методика оценки'!$E$161,'Методика оценки'!$E$160))))*$D$35)</f>
        <v>5</v>
      </c>
      <c r="J35" s="118">
        <f>IF(('ИД Свод'!I38 +'ИД Свод'!I40+'ИД Свод'!I42)=0,0,(IF(('ИД Свод'!I36/('ИД Свод'!I38*0.183 +'ИД Свод'!I40*0.122+'ИД Свод'!I42*0.095))&lt;='Методика оценки'!$J$159,'Методика оценки'!$E$159,IF('Методика оценки'!$H$160&lt;=('ИД Свод'!I36/('ИД Свод'!I38*0.183 +'ИД Свод'!I40*0.122+'ИД Свод'!I42*0.095))&lt;='Методика оценки'!$J$160,'Методика оценки'!$E$160,IF(('ИД Свод'!I36/('ИД Свод'!I38*0.183 +'ИД Свод'!I40*0.122+'ИД Свод'!I42*0.095))&gt;='Методика оценки'!$H$161,'Методика оценки'!$E$161,'Методика оценки'!$E$160))))*$D$35)</f>
        <v>5</v>
      </c>
      <c r="K35" s="118">
        <f>IF(('ИД Свод'!J38 +'ИД Свод'!J40+'ИД Свод'!J42)=0,0,(IF(('ИД Свод'!J36/('ИД Свод'!J38*0.183 +'ИД Свод'!J40*0.122+'ИД Свод'!J42*0.095))&lt;='Методика оценки'!$J$159,'Методика оценки'!$E$159,IF('Методика оценки'!$H$160&lt;=('ИД Свод'!J36/('ИД Свод'!J38*0.183 +'ИД Свод'!J40*0.122+'ИД Свод'!J42*0.095))&lt;='Методика оценки'!$J$160,'Методика оценки'!$E$160,IF(('ИД Свод'!J36/('ИД Свод'!J38*0.183 +'ИД Свод'!J40*0.122+'ИД Свод'!J42*0.095))&gt;='Методика оценки'!$H$161,'Методика оценки'!$E$161,'Методика оценки'!$E$160))))*$D$35)</f>
        <v>10</v>
      </c>
      <c r="L35" s="118">
        <f>IF(('ИД Свод'!K38 +'ИД Свод'!K40+'ИД Свод'!K42)=0,0,(IF(('ИД Свод'!K36/('ИД Свод'!K38*0.183 +'ИД Свод'!K40*0.122+'ИД Свод'!K42*0.095))&lt;='Методика оценки'!$J$159,'Методика оценки'!$E$159,IF('Методика оценки'!$H$160&lt;=('ИД Свод'!K36/('ИД Свод'!K38*0.183 +'ИД Свод'!K40*0.122+'ИД Свод'!K42*0.095))&lt;='Методика оценки'!$J$160,'Методика оценки'!$E$160,IF(('ИД Свод'!K36/('ИД Свод'!K38*0.183 +'ИД Свод'!K40*0.122+'ИД Свод'!K42*0.095))&gt;='Методика оценки'!$H$161,'Методика оценки'!$E$161,'Методика оценки'!$E$160))))*$D$35)</f>
        <v>5</v>
      </c>
    </row>
    <row r="36" spans="1:12">
      <c r="A36" s="65"/>
      <c r="B36" s="86" t="str">
        <f>'Методика оценки'!A177</f>
        <v>К3.11.</v>
      </c>
      <c r="C36" s="86" t="str">
        <f>'Методика оценки'!C177</f>
        <v>Обеспеченность ДОО помощниками воспитателей:</v>
      </c>
      <c r="D36" s="123">
        <f>'Методика оценки'!D177</f>
        <v>0.08</v>
      </c>
      <c r="E36" s="118">
        <f>IF(('ИД Свод'!D38 +'ИД Свод'!D40+'ИД Свод'!D42)=0,0,(IF(('ИД Свод'!D43/('ИД Свод'!D38*0.165+'ИД Свод'!D40*0.11+'ИД Свод'!D42*0.0825))&lt;='Методика оценки'!$J$178,'Методика оценки'!$E$178,IF('Методика оценки'!$H$179&lt;=('ИД Свод'!D43/('ИД Свод'!D38*0.165+'ИД Свод'!D40*0.11+'ИД Свод'!D42*0.0825))&lt;='Методика оценки'!$J$179,'Методика оценки'!$E$179,IF(('ИД Свод'!D43/('ИД Свод'!D38*0.165+'ИД Свод'!D40*0.11+'ИД Свод'!D42*0.0825))&gt;='Методика оценки'!$H$180,'Методика оценки'!$E$180,'Методика оценки'!$E$179))))*$D$36)</f>
        <v>4</v>
      </c>
      <c r="F36" s="118">
        <f>IF(('ИД Свод'!E38 +'ИД Свод'!E40+'ИД Свод'!E42)=0,0,(IF(('ИД Свод'!E43/('ИД Свод'!E38*0.165+'ИД Свод'!E40*0.11+'ИД Свод'!E42*0.0825))&lt;='Методика оценки'!$J$178,'Методика оценки'!$E$178,IF('Методика оценки'!$H$179&lt;=('ИД Свод'!E43/('ИД Свод'!E38*0.165+'ИД Свод'!E40*0.11+'ИД Свод'!E42*0.0825))&lt;='Методика оценки'!$J$179,'Методика оценки'!$E$179,IF(('ИД Свод'!E43/('ИД Свод'!E38*0.165+'ИД Свод'!E40*0.11+'ИД Свод'!E42*0.0825))&gt;='Методика оценки'!$H$180,'Методика оценки'!$E$180,'Методика оценки'!$E$179))))*$D$36)</f>
        <v>0</v>
      </c>
      <c r="G36" s="118">
        <f>IF(('ИД Свод'!F38 +'ИД Свод'!F40+'ИД Свод'!F42)=0,0,(IF(('ИД Свод'!F43/('ИД Свод'!F38*0.165+'ИД Свод'!F40*0.11+'ИД Свод'!F42*0.0825))&lt;='Методика оценки'!$J$178,'Методика оценки'!$E$178,IF('Методика оценки'!$H$179&lt;=('ИД Свод'!F43/('ИД Свод'!F38*0.165+'ИД Свод'!F40*0.11+'ИД Свод'!F42*0.0825))&lt;='Методика оценки'!$J$179,'Методика оценки'!$E$179,IF(('ИД Свод'!F43/('ИД Свод'!F38*0.165+'ИД Свод'!F40*0.11+'ИД Свод'!F42*0.0825))&gt;='Методика оценки'!$H$180,'Методика оценки'!$E$180,'Методика оценки'!$E$179))))*$D$36)</f>
        <v>8</v>
      </c>
      <c r="H36" s="118">
        <f>IF(('ИД Свод'!G38 +'ИД Свод'!G40+'ИД Свод'!G42)=0,0,(IF(('ИД Свод'!G43/('ИД Свод'!G38*0.165+'ИД Свод'!G40*0.11+'ИД Свод'!G42*0.0825))&lt;='Методика оценки'!$J$178,'Методика оценки'!$E$178,IF('Методика оценки'!$H$179&lt;=('ИД Свод'!G43/('ИД Свод'!G38*0.165+'ИД Свод'!G40*0.11+'ИД Свод'!G42*0.0825))&lt;='Методика оценки'!$J$179,'Методика оценки'!$E$179,IF(('ИД Свод'!G43/('ИД Свод'!G38*0.165+'ИД Свод'!G40*0.11+'ИД Свод'!G42*0.0825))&gt;='Методика оценки'!$H$180,'Методика оценки'!$E$180,'Методика оценки'!$E$179))))*$D$36)</f>
        <v>4</v>
      </c>
      <c r="I36" s="118">
        <f>IF(('ИД Свод'!H38 +'ИД Свод'!H40+'ИД Свод'!H42)=0,0,(IF(('ИД Свод'!H43/('ИД Свод'!H38*0.165+'ИД Свод'!H40*0.11+'ИД Свод'!H42*0.0825))&lt;='Методика оценки'!$J$178,'Методика оценки'!$E$178,IF('Методика оценки'!$H$179&lt;=('ИД Свод'!H43/('ИД Свод'!H38*0.165+'ИД Свод'!H40*0.11+'ИД Свод'!H42*0.0825))&lt;='Методика оценки'!$J$179,'Методика оценки'!$E$179,IF(('ИД Свод'!H43/('ИД Свод'!H38*0.165+'ИД Свод'!H40*0.11+'ИД Свод'!H42*0.0825))&gt;='Методика оценки'!$H$180,'Методика оценки'!$E$180,'Методика оценки'!$E$179))))*$D$36)</f>
        <v>8</v>
      </c>
      <c r="J36" s="118">
        <f>IF(('ИД Свод'!I38 +'ИД Свод'!I40+'ИД Свод'!I42)=0,0,(IF(('ИД Свод'!I43/('ИД Свод'!I38*0.165+'ИД Свод'!I40*0.11+'ИД Свод'!I42*0.0825))&lt;='Методика оценки'!$J$178,'Методика оценки'!$E$178,IF('Методика оценки'!$H$179&lt;=('ИД Свод'!I43/('ИД Свод'!I38*0.165+'ИД Свод'!I40*0.11+'ИД Свод'!I42*0.0825))&lt;='Методика оценки'!$J$179,'Методика оценки'!$E$179,IF(('ИД Свод'!I43/('ИД Свод'!I38*0.165+'ИД Свод'!I40*0.11+'ИД Свод'!I42*0.0825))&gt;='Методика оценки'!$H$180,'Методика оценки'!$E$180,'Методика оценки'!$E$179))))*$D$36)</f>
        <v>4</v>
      </c>
      <c r="K36" s="118">
        <f>IF(('ИД Свод'!J38 +'ИД Свод'!J40+'ИД Свод'!J42)=0,0,(IF(('ИД Свод'!J43/('ИД Свод'!J38*0.165+'ИД Свод'!J40*0.11+'ИД Свод'!J42*0.0825))&lt;='Методика оценки'!$J$178,'Методика оценки'!$E$178,IF('Методика оценки'!$H$179&lt;=('ИД Свод'!J43/('ИД Свод'!J38*0.165+'ИД Свод'!J40*0.11+'ИД Свод'!J42*0.0825))&lt;='Методика оценки'!$J$179,'Методика оценки'!$E$179,IF(('ИД Свод'!J43/('ИД Свод'!J38*0.165+'ИД Свод'!J40*0.11+'ИД Свод'!J42*0.0825))&gt;='Методика оценки'!$H$180,'Методика оценки'!$E$180,'Методика оценки'!$E$179))))*$D$36)</f>
        <v>8</v>
      </c>
      <c r="L36" s="118">
        <f>IF(('ИД Свод'!K38 +'ИД Свод'!K40+'ИД Свод'!K42)=0,0,(IF(('ИД Свод'!K43/('ИД Свод'!K38*0.165+'ИД Свод'!K40*0.11+'ИД Свод'!K42*0.0825))&lt;='Методика оценки'!$J$178,'Методика оценки'!$E$178,IF('Методика оценки'!$H$179&lt;=('ИД Свод'!K43/('ИД Свод'!K38*0.165+'ИД Свод'!K40*0.11+'ИД Свод'!K42*0.0825))&lt;='Методика оценки'!$J$179,'Методика оценки'!$E$179,IF(('ИД Свод'!K43/('ИД Свод'!K38*0.165+'ИД Свод'!K40*0.11+'ИД Свод'!K42*0.0825))&gt;='Методика оценки'!$H$180,'Методика оценки'!$E$180,'Методика оценки'!$E$179))))*$D$36)</f>
        <v>0</v>
      </c>
    </row>
    <row r="37" spans="1:12">
      <c r="A37" s="65"/>
      <c r="B37" s="86" t="str">
        <f>'Методика оценки'!A196</f>
        <v>К3.12.</v>
      </c>
      <c r="C37" s="86" t="str">
        <f>'Методика оценки'!C196</f>
        <v>Обеспеченность ДОО педагогами-психологами</v>
      </c>
      <c r="D37" s="123">
        <f>'Методика оценки'!D196</f>
        <v>0.06</v>
      </c>
      <c r="E37" s="118">
        <f>IF(('ИД Свод'!D38 +'ИД Свод'!D40+'ИД Свод'!D42)=0,0,(IF(('ИД Свод'!D47/('ИД Свод'!D38*0.0083+'ИД Свод'!D40*0.11+'ИД Свод'!D42*0.0042))&lt;='Методика оценки'!$J$197,'Методика оценки'!$E$197,IF('Методика оценки'!$H$198&lt;=('ИД Свод'!D47/('ИД Свод'!D38*0.0083+'ИД Свод'!D40*0.11+'ИД Свод'!D42*0.0042))&lt;='Методика оценки'!$J$198,'Методика оценки'!$E$198,IF(('ИД Свод'!D47/('ИД Свод'!D38*0.0083+'ИД Свод'!D40*0.11+'ИД Свод'!D42*0.0042))&gt;='Методика оценки'!$H$199,'Методика оценки'!$E$199,'Методика оценки'!$E$198))))*$D$37)</f>
        <v>6</v>
      </c>
      <c r="F37" s="118">
        <f>IF(('ИД Свод'!E38 +'ИД Свод'!E40+'ИД Свод'!E42)=0,0,(IF(('ИД Свод'!E47/('ИД Свод'!E38*0.0083+'ИД Свод'!E40*0.11+'ИД Свод'!E42*0.0042))&lt;='Методика оценки'!$J$197,'Методика оценки'!$E$197,IF('Методика оценки'!$H$198&lt;=('ИД Свод'!E47/('ИД Свод'!E38*0.0083+'ИД Свод'!E40*0.11+'ИД Свод'!E42*0.0042))&lt;='Методика оценки'!$J$198,'Методика оценки'!$E$198,IF(('ИД Свод'!E47/('ИД Свод'!E38*0.0083+'ИД Свод'!E40*0.11+'ИД Свод'!E42*0.0042))&gt;='Методика оценки'!$H$199,'Методика оценки'!$E$199,'Методика оценки'!$E$198))))*$D$37)</f>
        <v>6</v>
      </c>
      <c r="G37" s="118">
        <f>IF(('ИД Свод'!F38 +'ИД Свод'!F40+'ИД Свод'!F42)=0,0,(IF(('ИД Свод'!F47/('ИД Свод'!F38*0.0083+'ИД Свод'!F40*0.11+'ИД Свод'!F42*0.0042))&lt;='Методика оценки'!$J$197,'Методика оценки'!$E$197,IF('Методика оценки'!$H$198&lt;=('ИД Свод'!F47/('ИД Свод'!F38*0.0083+'ИД Свод'!F40*0.11+'ИД Свод'!F42*0.0042))&lt;='Методика оценки'!$J$198,'Методика оценки'!$E$198,IF(('ИД Свод'!F47/('ИД Свод'!F38*0.0083+'ИД Свод'!F40*0.11+'ИД Свод'!F42*0.0042))&gt;='Методика оценки'!$H$199,'Методика оценки'!$E$199,'Методика оценки'!$E$198))))*$D$37)</f>
        <v>6</v>
      </c>
      <c r="H37" s="118">
        <f>IF(('ИД Свод'!G38 +'ИД Свод'!G40+'ИД Свод'!G42)=0,0,(IF(('ИД Свод'!G47/('ИД Свод'!G38*0.0083+'ИД Свод'!G40*0.11+'ИД Свод'!G42*0.0042))&lt;='Методика оценки'!$J$197,'Методика оценки'!$E$197,IF('Методика оценки'!$H$198&lt;=('ИД Свод'!G47/('ИД Свод'!G38*0.0083+'ИД Свод'!G40*0.11+'ИД Свод'!G42*0.0042))&lt;='Методика оценки'!$J$198,'Методика оценки'!$E$198,IF(('ИД Свод'!G47/('ИД Свод'!G38*0.0083+'ИД Свод'!G40*0.11+'ИД Свод'!G42*0.0042))&gt;='Методика оценки'!$H$199,'Методика оценки'!$E$199,'Методика оценки'!$E$198))))*$D$37)</f>
        <v>3</v>
      </c>
      <c r="I37" s="118">
        <f>IF(('ИД Свод'!H38 +'ИД Свод'!H40+'ИД Свод'!H42)=0,0,(IF(('ИД Свод'!H47/('ИД Свод'!H38*0.0083+'ИД Свод'!H40*0.11+'ИД Свод'!H42*0.0042))&lt;='Методика оценки'!$J$197,'Методика оценки'!$E$197,IF('Методика оценки'!$H$198&lt;=('ИД Свод'!H47/('ИД Свод'!H38*0.0083+'ИД Свод'!H40*0.11+'ИД Свод'!H42*0.0042))&lt;='Методика оценки'!$J$198,'Методика оценки'!$E$198,IF(('ИД Свод'!H47/('ИД Свод'!H38*0.0083+'ИД Свод'!H40*0.11+'ИД Свод'!H42*0.0042))&gt;='Методика оценки'!$H$199,'Методика оценки'!$E$199,'Методика оценки'!$E$198))))*$D$37)</f>
        <v>0</v>
      </c>
      <c r="J37" s="118">
        <f>IF(('ИД Свод'!I38 +'ИД Свод'!I40+'ИД Свод'!I42)=0,0,(IF(('ИД Свод'!I47/('ИД Свод'!I38*0.0083+'ИД Свод'!I40*0.11+'ИД Свод'!I42*0.0042))&lt;='Методика оценки'!$J$197,'Методика оценки'!$E$197,IF('Методика оценки'!$H$198&lt;=('ИД Свод'!I47/('ИД Свод'!I38*0.0083+'ИД Свод'!I40*0.11+'ИД Свод'!I42*0.0042))&lt;='Методика оценки'!$J$198,'Методика оценки'!$E$198,IF(('ИД Свод'!I47/('ИД Свод'!I38*0.0083+'ИД Свод'!I40*0.11+'ИД Свод'!I42*0.0042))&gt;='Методика оценки'!$H$199,'Методика оценки'!$E$199,'Методика оценки'!$E$198))))*$D$37)</f>
        <v>3</v>
      </c>
      <c r="K37" s="118">
        <f>IF(('ИД Свод'!J38 +'ИД Свод'!J40+'ИД Свод'!J42)=0,0,(IF(('ИД Свод'!J47/('ИД Свод'!J38*0.0083+'ИД Свод'!J40*0.11+'ИД Свод'!J42*0.0042))&lt;='Методика оценки'!$J$197,'Методика оценки'!$E$197,IF('Методика оценки'!$H$198&lt;=('ИД Свод'!J47/('ИД Свод'!J38*0.0083+'ИД Свод'!J40*0.11+'ИД Свод'!J42*0.0042))&lt;='Методика оценки'!$J$198,'Методика оценки'!$E$198,IF(('ИД Свод'!J47/('ИД Свод'!J38*0.0083+'ИД Свод'!J40*0.11+'ИД Свод'!J42*0.0042))&gt;='Методика оценки'!$H$199,'Методика оценки'!$E$199,'Методика оценки'!$E$198))))*$D$37)</f>
        <v>6</v>
      </c>
      <c r="L37" s="118">
        <f>IF(('ИД Свод'!K38 +'ИД Свод'!K40+'ИД Свод'!K42)=0,0,(IF(('ИД Свод'!K47/('ИД Свод'!K38*0.0083+'ИД Свод'!K40*0.11+'ИД Свод'!K42*0.0042))&lt;='Методика оценки'!$J$197,'Методика оценки'!$E$197,IF('Методика оценки'!$H$198&lt;=('ИД Свод'!K47/('ИД Свод'!K38*0.0083+'ИД Свод'!K40*0.11+'ИД Свод'!K42*0.0042))&lt;='Методика оценки'!$J$198,'Методика оценки'!$E$198,IF(('ИД Свод'!K47/('ИД Свод'!K38*0.0083+'ИД Свод'!K40*0.11+'ИД Свод'!K42*0.0042))&gt;='Методика оценки'!$H$199,'Методика оценки'!$E$199,'Методика оценки'!$E$198))))*$D$37)</f>
        <v>0</v>
      </c>
    </row>
    <row r="38" spans="1:12">
      <c r="A38" s="65"/>
      <c r="B38" s="86" t="str">
        <f>'Методика оценки'!A206</f>
        <v>К3.13.</v>
      </c>
      <c r="C38" s="86" t="str">
        <f>'Методика оценки'!C206</f>
        <v>Обеспеченность ДОО учителями-логопедами</v>
      </c>
      <c r="D38" s="123">
        <f>'Методика оценки'!D206</f>
        <v>0.06</v>
      </c>
      <c r="E38" s="179">
        <f>(IF('ИД Свод'!D48='Методика оценки'!$H$207,'Методика оценки'!$E$207,IF('ИД Свод'!D48='Методика оценки'!$H$208,'Методика оценки'!$E$208,'Методика оценки'!$E$207)))*$D$38</f>
        <v>6</v>
      </c>
      <c r="F38" s="179">
        <f>(IF('ИД Свод'!E48='Методика оценки'!$H$207,'Методика оценки'!$E$207,IF('ИД Свод'!E48='Методика оценки'!$H$208,'Методика оценки'!$E$208,'Методика оценки'!$E$207)))*$D$38</f>
        <v>0</v>
      </c>
      <c r="G38" s="179">
        <f>(IF('ИД Свод'!F48='Методика оценки'!$H$207,'Методика оценки'!$E$207,IF('ИД Свод'!F48='Методика оценки'!$H$208,'Методика оценки'!$E$208,'Методика оценки'!$E$207)))*$D$38</f>
        <v>0</v>
      </c>
      <c r="H38" s="179">
        <f>(IF('ИД Свод'!G48='Методика оценки'!$H$207,'Методика оценки'!$E$207,IF('ИД Свод'!G48='Методика оценки'!$H$208,'Методика оценки'!$E$208,'Методика оценки'!$E$207)))*$D$38</f>
        <v>6</v>
      </c>
      <c r="I38" s="179">
        <f>(IF('ИД Свод'!H48='Методика оценки'!$H$207,'Методика оценки'!$E$207,IF('ИД Свод'!H48='Методика оценки'!$H$208,'Методика оценки'!$E$208,'Методика оценки'!$E$207)))*$D$38</f>
        <v>6</v>
      </c>
      <c r="J38" s="179">
        <f>(IF('ИД Свод'!I48='Методика оценки'!$H$207,'Методика оценки'!$E$207,IF('ИД Свод'!I48='Методика оценки'!$H$208,'Методика оценки'!$E$208,'Методика оценки'!$E$207)))*$D$38</f>
        <v>0</v>
      </c>
      <c r="K38" s="179">
        <f>(IF('ИД Свод'!J48='Методика оценки'!$H$207,'Методика оценки'!$E$207,IF('ИД Свод'!J48='Методика оценки'!$H$208,'Методика оценки'!$E$208,'Методика оценки'!$E$207)))*$D$38</f>
        <v>0</v>
      </c>
      <c r="L38" s="179">
        <f>(IF('ИД Свод'!K48='Методика оценки'!$H$207,'Методика оценки'!$E$207,IF('ИД Свод'!K48='Методика оценки'!$H$208,'Методика оценки'!$E$208,'Методика оценки'!$E$207)))*$D$38</f>
        <v>0</v>
      </c>
    </row>
    <row r="39" spans="1:12">
      <c r="A39" s="65"/>
      <c r="B39" s="86" t="str">
        <f>'Методика оценки'!A209</f>
        <v>К3.14.</v>
      </c>
      <c r="C39" s="86" t="str">
        <f>'Методика оценки'!C209</f>
        <v>Обеспеченность ДОО музыкальными руководителями</v>
      </c>
      <c r="D39" s="123">
        <f>'Методика оценки'!D209</f>
        <v>0.06</v>
      </c>
      <c r="E39" s="118">
        <f>IF(('ИД Свод'!D40+'ИД Свод'!D42)=0,0,(IF(('ИД Свод'!D49/('ИД Свод'!D40*0.017+'ИД Свод'!D42*0.0125))&lt;='Методика оценки'!$J$210,'Методика оценки'!$E$210,IF('Методика оценки'!$H$211&lt;=('ИД Свод'!D49/('ИД Свод'!D40*0.017+'ИД Свод'!D42*0.0125))&lt;='Методика оценки'!$J$211,'Методика оценки'!$E$211,IF(('ИД Свод'!D49/('ИД Свод'!D40*0.017+'ИД Свод'!D42*0.0125))&gt;='Методика оценки'!$H$212,'Методика оценки'!$E$212,'Методика оценки'!$E$211))))*$D$39)</f>
        <v>3</v>
      </c>
      <c r="F39" s="118">
        <f>IF(('ИД Свод'!E40+'ИД Свод'!E42)=0,0,(IF(('ИД Свод'!E49/('ИД Свод'!E40*0.017+'ИД Свод'!E42*0.0125))&lt;='Методика оценки'!$J$210,'Методика оценки'!$E$210,IF('Методика оценки'!$H$211&lt;=('ИД Свод'!E49/('ИД Свод'!E40*0.017+'ИД Свод'!E42*0.0125))&lt;='Методика оценки'!$J$211,'Методика оценки'!$E$211,IF(('ИД Свод'!E49/('ИД Свод'!E40*0.017+'ИД Свод'!E42*0.0125))&gt;='Методика оценки'!$H$212,'Методика оценки'!$E$212,'Методика оценки'!$E$211))))*$D$39)</f>
        <v>3</v>
      </c>
      <c r="G39" s="118">
        <f>IF(('ИД Свод'!F40+'ИД Свод'!F42)=0,0,(IF(('ИД Свод'!F49/('ИД Свод'!F40*0.017+'ИД Свод'!F42*0.0125))&lt;='Методика оценки'!$J$210,'Методика оценки'!$E$210,IF('Методика оценки'!$H$211&lt;=('ИД Свод'!F49/('ИД Свод'!F40*0.017+'ИД Свод'!F42*0.0125))&lt;='Методика оценки'!$J$211,'Методика оценки'!$E$211,IF(('ИД Свод'!F49/('ИД Свод'!F40*0.017+'ИД Свод'!F42*0.0125))&gt;='Методика оценки'!$H$212,'Методика оценки'!$E$212,'Методика оценки'!$E$211))))*$D$39)</f>
        <v>6</v>
      </c>
      <c r="H39" s="118">
        <f>IF(('ИД Свод'!G40+'ИД Свод'!G42)=0,0,(IF(('ИД Свод'!G49/('ИД Свод'!G40*0.017+'ИД Свод'!G42*0.0125))&lt;='Методика оценки'!$J$210,'Методика оценки'!$E$210,IF('Методика оценки'!$H$211&lt;=('ИД Свод'!G49/('ИД Свод'!G40*0.017+'ИД Свод'!G42*0.0125))&lt;='Методика оценки'!$J$211,'Методика оценки'!$E$211,IF(('ИД Свод'!G49/('ИД Свод'!G40*0.017+'ИД Свод'!G42*0.0125))&gt;='Методика оценки'!$H$212,'Методика оценки'!$E$212,'Методика оценки'!$E$211))))*$D$39)</f>
        <v>6</v>
      </c>
      <c r="I39" s="118">
        <f>IF(('ИД Свод'!H40+'ИД Свод'!H42)=0,0,(IF(('ИД Свод'!H49/('ИД Свод'!H40*0.017+'ИД Свод'!H42*0.0125))&lt;='Методика оценки'!$J$210,'Методика оценки'!$E$210,IF('Методика оценки'!$H$211&lt;=('ИД Свод'!H49/('ИД Свод'!H40*0.017+'ИД Свод'!H42*0.0125))&lt;='Методика оценки'!$J$211,'Методика оценки'!$E$211,IF(('ИД Свод'!H49/('ИД Свод'!H40*0.017+'ИД Свод'!H42*0.0125))&gt;='Методика оценки'!$H$212,'Методика оценки'!$E$212,'Методика оценки'!$E$211))))*$D$39)</f>
        <v>3</v>
      </c>
      <c r="J39" s="118">
        <f>IF(('ИД Свод'!I40+'ИД Свод'!I42)=0,0,(IF(('ИД Свод'!I49/('ИД Свод'!I40*0.017+'ИД Свод'!I42*0.0125))&lt;='Методика оценки'!$J$210,'Методика оценки'!$E$210,IF('Методика оценки'!$H$211&lt;=('ИД Свод'!I49/('ИД Свод'!I40*0.017+'ИД Свод'!I42*0.0125))&lt;='Методика оценки'!$J$211,'Методика оценки'!$E$211,IF(('ИД Свод'!I49/('ИД Свод'!I40*0.017+'ИД Свод'!I42*0.0125))&gt;='Методика оценки'!$H$212,'Методика оценки'!$E$212,'Методика оценки'!$E$211))))*$D$39)</f>
        <v>3</v>
      </c>
      <c r="K39" s="118">
        <f>IF(('ИД Свод'!J40+'ИД Свод'!J42)=0,0,(IF(('ИД Свод'!J49/('ИД Свод'!J40*0.017+'ИД Свод'!J42*0.0125))&lt;='Методика оценки'!$J$210,'Методика оценки'!$E$210,IF('Методика оценки'!$H$211&lt;=('ИД Свод'!J49/('ИД Свод'!J40*0.017+'ИД Свод'!J42*0.0125))&lt;='Методика оценки'!$J$211,'Методика оценки'!$E$211,IF(('ИД Свод'!J49/('ИД Свод'!J40*0.017+'ИД Свод'!J42*0.0125))&gt;='Методика оценки'!$H$212,'Методика оценки'!$E$212,'Методика оценки'!$E$211))))*$D$39)</f>
        <v>6</v>
      </c>
      <c r="L39" s="118">
        <f>IF(('ИД Свод'!K40+'ИД Свод'!K42)=0,0,(IF(('ИД Свод'!K49/('ИД Свод'!K40*0.017+'ИД Свод'!K42*0.0125))&lt;='Методика оценки'!$J$210,'Методика оценки'!$E$210,IF('Методика оценки'!$H$211&lt;=('ИД Свод'!K49/('ИД Свод'!K40*0.017+'ИД Свод'!K42*0.0125))&lt;='Методика оценки'!$J$211,'Методика оценки'!$E$211,IF(('ИД Свод'!K49/('ИД Свод'!K40*0.017+'ИД Свод'!K42*0.0125))&gt;='Методика оценки'!$H$212,'Методика оценки'!$E$212,'Методика оценки'!$E$211))))*$D$39)</f>
        <v>0</v>
      </c>
    </row>
    <row r="40" spans="1:12">
      <c r="A40" s="65"/>
      <c r="B40" s="86" t="str">
        <f>'Методика оценки'!A213</f>
        <v>К3.15.</v>
      </c>
      <c r="C40" s="86" t="str">
        <f>'Методика оценки'!C213</f>
        <v>Обеспеченность ДОО инструкторами по физкультуре</v>
      </c>
      <c r="D40" s="123">
        <f>'Методика оценки'!D213</f>
        <v>0.06</v>
      </c>
      <c r="E40" s="118">
        <f>IF('ИД Свод'!D42=0,0,(IF('ИД Свод'!D50/('ИД Свод'!D42*0.00625)&lt;='Методика оценки'!$J$214,'Методика оценки'!$E$214,IF('Методика оценки'!$H$215&lt;='ИД Свод'!D50/('ИД Свод'!D42*0.00625)&lt;='Методика оценки'!$J$215,'Методика оценки'!$E$215,IF('ИД Свод'!D50/('ИД Свод'!D42*0.00625)&gt;='Методика оценки'!$H$216,'Методика оценки'!$E$216,'Методика оценки'!$E$215))))*$D$40)</f>
        <v>0</v>
      </c>
      <c r="F40" s="118">
        <f>IF('ИД Свод'!E42=0,0,(IF('ИД Свод'!E50/('ИД Свод'!E42*0.00625)&lt;='Методика оценки'!$J$214,'Методика оценки'!$E$214,IF('Методика оценки'!$H$215&lt;='ИД Свод'!E50/('ИД Свод'!E42*0.00625)&lt;='Методика оценки'!$J$215,'Методика оценки'!$E$215,IF('ИД Свод'!E50/('ИД Свод'!E42*0.00625)&gt;='Методика оценки'!$H$216,'Методика оценки'!$E$216,'Методика оценки'!$E$215))))*$D$40)</f>
        <v>0</v>
      </c>
      <c r="G40" s="118">
        <f>IF('ИД Свод'!F42=0,0,(IF('ИД Свод'!F50/('ИД Свод'!F42*0.00625)&lt;='Методика оценки'!$J$214,'Методика оценки'!$E$214,IF('Методика оценки'!$H$215&lt;='ИД Свод'!F50/('ИД Свод'!F42*0.00625)&lt;='Методика оценки'!$J$215,'Методика оценки'!$E$215,IF('ИД Свод'!F50/('ИД Свод'!F42*0.00625)&gt;='Методика оценки'!$H$216,'Методика оценки'!$E$216,'Методика оценки'!$E$215))))*$D$40)</f>
        <v>0</v>
      </c>
      <c r="H40" s="118">
        <f>IF('ИД Свод'!G42=0,0,(IF('ИД Свод'!G50/('ИД Свод'!G42*0.00625)&lt;='Методика оценки'!$J$214,'Методика оценки'!$E$214,IF('Методика оценки'!$H$215&lt;='ИД Свод'!G50/('ИД Свод'!G42*0.00625)&lt;='Методика оценки'!$J$215,'Методика оценки'!$E$215,IF('ИД Свод'!G50/('ИД Свод'!G42*0.00625)&gt;='Методика оценки'!$H$216,'Методика оценки'!$E$216,'Методика оценки'!$E$215))))*$D$40)</f>
        <v>0</v>
      </c>
      <c r="I40" s="118">
        <f>IF('ИД Свод'!H42=0,0,(IF('ИД Свод'!H50/('ИД Свод'!H42*0.00625)&lt;='Методика оценки'!$J$214,'Методика оценки'!$E$214,IF('Методика оценки'!$H$215&lt;='ИД Свод'!H50/('ИД Свод'!H42*0.00625)&lt;='Методика оценки'!$J$215,'Методика оценки'!$E$215,IF('ИД Свод'!H50/('ИД Свод'!H42*0.00625)&gt;='Методика оценки'!$H$216,'Методика оценки'!$E$216,'Методика оценки'!$E$215))))*$D$40)</f>
        <v>0</v>
      </c>
      <c r="J40" s="118">
        <f>IF('ИД Свод'!I42=0,0,(IF('ИД Свод'!I50/('ИД Свод'!I42*0.00625)&lt;='Методика оценки'!$J$214,'Методика оценки'!$E$214,IF('Методика оценки'!$H$215&lt;='ИД Свод'!I50/('ИД Свод'!I42*0.00625)&lt;='Методика оценки'!$J$215,'Методика оценки'!$E$215,IF('ИД Свод'!I50/('ИД Свод'!I42*0.00625)&gt;='Методика оценки'!$H$216,'Методика оценки'!$E$216,'Методика оценки'!$E$215))))*$D$40)</f>
        <v>0</v>
      </c>
      <c r="K40" s="118">
        <f>IF('ИД Свод'!J42=0,0,(IF('ИД Свод'!J50/('ИД Свод'!J42*0.00625)&lt;='Методика оценки'!$J$214,'Методика оценки'!$E$214,IF('Методика оценки'!$H$215&lt;='ИД Свод'!J50/('ИД Свод'!J42*0.00625)&lt;='Методика оценки'!$J$215,'Методика оценки'!$E$215,IF('ИД Свод'!J50/('ИД Свод'!J42*0.00625)&gt;='Методика оценки'!$H$216,'Методика оценки'!$E$216,'Методика оценки'!$E$215))))*$D$40)</f>
        <v>0</v>
      </c>
      <c r="L40" s="118">
        <f>IF('ИД Свод'!K42=0,0,(IF('ИД Свод'!K50/('ИД Свод'!K42*0.00625)&lt;='Методика оценки'!$J$214,'Методика оценки'!$E$214,IF('Методика оценки'!$H$215&lt;='ИД Свод'!K50/('ИД Свод'!K42*0.00625)&lt;='Методика оценки'!$J$215,'Методика оценки'!$E$215,IF('ИД Свод'!K50/('ИД Свод'!K42*0.00625)&gt;='Методика оценки'!$H$216,'Методика оценки'!$E$216,'Методика оценки'!$E$215))))*$D$40)</f>
        <v>6</v>
      </c>
    </row>
    <row r="41" spans="1:12">
      <c r="A41" s="65"/>
      <c r="B41" s="86" t="str">
        <f>'Методика оценки'!A217</f>
        <v>К3.16.</v>
      </c>
      <c r="C41" s="86" t="str">
        <f>'Методика оценки'!C217</f>
        <v>Количество воспитанников в расчете на одного медицинского работника</v>
      </c>
      <c r="D41" s="123">
        <f>'Методика оценки'!D217</f>
        <v>0.04</v>
      </c>
      <c r="E41" s="179">
        <f>IF('ИД Свод'!D51=0,0,(IF((('ИД Свод'!D9/'ИД Свод'!D51))&lt;='Методика оценки'!$J$219,'Методика оценки'!$E$219,IF('Методика оценки'!$H$220&lt;=(('ИД Свод'!D9/'ИД Свод'!D51))&lt;='Методика оценки'!$J$220,'Методика оценки'!$E$220,IF((('ИД Свод'!D9/'ИД Свод'!D51))&gt;='Методика оценки'!$H$221,'Методика оценки'!$E$221,'Методика оценки'!$E$220))))*$D$41)</f>
        <v>0</v>
      </c>
      <c r="F41" s="179">
        <f>IF('ИД Свод'!E51=0,0,(IF((('ИД Свод'!E9/'ИД Свод'!E51))&lt;='Методика оценки'!$J$219,'Методика оценки'!$E$219,IF('Методика оценки'!$H$220&lt;=(('ИД Свод'!E9/'ИД Свод'!E51))&lt;='Методика оценки'!$J$220,'Методика оценки'!$E$220,IF((('ИД Свод'!E9/'ИД Свод'!E51))&gt;='Методика оценки'!$H$221,'Методика оценки'!$E$221,'Методика оценки'!$E$220))))*$D$41)</f>
        <v>0</v>
      </c>
      <c r="G41" s="179">
        <f>IF('ИД Свод'!F51=0,0,(IF((('ИД Свод'!F9/'ИД Свод'!F51))&lt;='Методика оценки'!$J$219,'Методика оценки'!$E$219,IF('Методика оценки'!$H$220&lt;=(('ИД Свод'!F9/'ИД Свод'!F51))&lt;='Методика оценки'!$J$220,'Методика оценки'!$E$220,IF((('ИД Свод'!F9/'ИД Свод'!F51))&gt;='Методика оценки'!$H$221,'Методика оценки'!$E$221,'Методика оценки'!$E$220))))*$D$41)</f>
        <v>0</v>
      </c>
      <c r="H41" s="179">
        <f>IF('ИД Свод'!G51=0,0,(IF((('ИД Свод'!G9/'ИД Свод'!G51))&lt;='Методика оценки'!$J$219,'Методика оценки'!$E$219,IF('Методика оценки'!$H$220&lt;=(('ИД Свод'!G9/'ИД Свод'!G51))&lt;='Методика оценки'!$J$220,'Методика оценки'!$E$220,IF((('ИД Свод'!G9/'ИД Свод'!G51))&gt;='Методика оценки'!$H$221,'Методика оценки'!$E$221,'Методика оценки'!$E$220))))*$D$41)</f>
        <v>0</v>
      </c>
      <c r="I41" s="179">
        <f>IF('ИД Свод'!H51=0,0,(IF((('ИД Свод'!H9/'ИД Свод'!H51))&lt;='Методика оценки'!$J$219,'Методика оценки'!$E$219,IF('Методика оценки'!$H$220&lt;=(('ИД Свод'!H9/'ИД Свод'!H51))&lt;='Методика оценки'!$J$220,'Методика оценки'!$E$220,IF((('ИД Свод'!H9/'ИД Свод'!H51))&gt;='Методика оценки'!$H$221,'Методика оценки'!$E$221,'Методика оценки'!$E$220))))*$D$41)</f>
        <v>0</v>
      </c>
      <c r="J41" s="179">
        <f>IF('ИД Свод'!I51=0,0,(IF((('ИД Свод'!I9/'ИД Свод'!I51))&lt;='Методика оценки'!$J$219,'Методика оценки'!$E$219,IF('Методика оценки'!$H$220&lt;=(('ИД Свод'!I9/'ИД Свод'!I51))&lt;='Методика оценки'!$J$220,'Методика оценки'!$E$220,IF((('ИД Свод'!I9/'ИД Свод'!I51))&gt;='Методика оценки'!$H$221,'Методика оценки'!$E$221,'Методика оценки'!$E$220))))*$D$41)</f>
        <v>0</v>
      </c>
      <c r="K41" s="179">
        <f>IF('ИД Свод'!J51=0,0,(IF((('ИД Свод'!J9/'ИД Свод'!J51))&lt;='Методика оценки'!$J$219,'Методика оценки'!$E$219,IF('Методика оценки'!$H$220&lt;=(('ИД Свод'!J9/'ИД Свод'!J51))&lt;='Методика оценки'!$J$220,'Методика оценки'!$E$220,IF((('ИД Свод'!J9/'ИД Свод'!J51))&gt;='Методика оценки'!$H$221,'Методика оценки'!$E$221,'Методика оценки'!$E$220))))*$D$41)</f>
        <v>0</v>
      </c>
      <c r="L41" s="179">
        <f>IF('ИД Свод'!K51=0,0,(IF((('ИД Свод'!K9/'ИД Свод'!K51))&lt;='Методика оценки'!$J$219,'Методика оценки'!$E$219,IF('Методика оценки'!$H$220&lt;=(('ИД Свод'!K9/'ИД Свод'!K51))&lt;='Методика оценки'!$J$220,'Методика оценки'!$E$220,IF((('ИД Свод'!K9/'ИД Свод'!K51))&gt;='Методика оценки'!$H$221,'Методика оценки'!$E$221,'Методика оценки'!$E$220))))*$D$41)</f>
        <v>0</v>
      </c>
    </row>
    <row r="42" spans="1:12" ht="45">
      <c r="A42" s="64"/>
      <c r="B42" s="106" t="str">
        <f>'Методика оценки'!A222</f>
        <v>К4</v>
      </c>
      <c r="C42" s="106" t="str">
        <f>'Методика оценки'!B222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2" s="122">
        <f>'Методика оценки'!D222</f>
        <v>0.2</v>
      </c>
      <c r="E42" s="178">
        <f t="shared" ref="E42:L42" si="4">SUM(E43:E70)*$D$42</f>
        <v>8.4</v>
      </c>
      <c r="F42" s="178">
        <f t="shared" si="4"/>
        <v>9</v>
      </c>
      <c r="G42" s="178">
        <f t="shared" si="4"/>
        <v>9.2000000000000011</v>
      </c>
      <c r="H42" s="178">
        <f t="shared" si="4"/>
        <v>7.1000000000000005</v>
      </c>
      <c r="I42" s="178">
        <f t="shared" si="4"/>
        <v>8.4</v>
      </c>
      <c r="J42" s="178">
        <f t="shared" si="4"/>
        <v>8.9</v>
      </c>
      <c r="K42" s="178">
        <f t="shared" si="4"/>
        <v>4.4000000000000004</v>
      </c>
      <c r="L42" s="178">
        <f t="shared" si="4"/>
        <v>12.9</v>
      </c>
    </row>
    <row r="43" spans="1:12" ht="30">
      <c r="A43" s="65"/>
      <c r="B43" s="86" t="str">
        <f>'Методика оценки'!A223</f>
        <v>К4.1.</v>
      </c>
      <c r="C43" s="86" t="str">
        <f>'Методика оценки'!C223</f>
        <v>Количество нештатных и аварийных ситуаций техногенного характера, возникших на территории ДОО (пожар, обрушение конструкций и т.п.)</v>
      </c>
      <c r="D43" s="123">
        <f>'Методика оценки'!D223</f>
        <v>0.03</v>
      </c>
      <c r="E43" s="118">
        <f>(IF('ИД Свод'!D52&gt;'Методика оценки'!$H$225,'Методика оценки'!$E$224,'Методика оценки'!$E$225))*$D$43</f>
        <v>3</v>
      </c>
      <c r="F43" s="118">
        <f>(IF('ИД Свод'!E52&gt;'Методика оценки'!$H$225,'Методика оценки'!$E$224,'Методика оценки'!$E$225))*$D$43</f>
        <v>3</v>
      </c>
      <c r="G43" s="118">
        <f>(IF('ИД Свод'!F52&gt;'Методика оценки'!$H$225,'Методика оценки'!$E$224,'Методика оценки'!$E$225))*$D$43</f>
        <v>3</v>
      </c>
      <c r="H43" s="118">
        <f>(IF('ИД Свод'!G52&gt;'Методика оценки'!$H$225,'Методика оценки'!$E$224,'Методика оценки'!$E$225))*$D$43</f>
        <v>3</v>
      </c>
      <c r="I43" s="118">
        <f>(IF('ИД Свод'!H52&gt;'Методика оценки'!$H$225,'Методика оценки'!$E$224,'Методика оценки'!$E$225))*$D$43</f>
        <v>3</v>
      </c>
      <c r="J43" s="118">
        <f>(IF('ИД Свод'!I52&gt;'Методика оценки'!$H$225,'Методика оценки'!$E$224,'Методика оценки'!$E$225))*$D$43</f>
        <v>3</v>
      </c>
      <c r="K43" s="118">
        <f>(IF('ИД Свод'!J52&gt;'Методика оценки'!$H$225,'Методика оценки'!$E$224,'Методика оценки'!$E$225))*$D$43</f>
        <v>3</v>
      </c>
      <c r="L43" s="118">
        <f>(IF('ИД Свод'!K52&gt;'Методика оценки'!$H$225,'Методика оценки'!$E$224,'Методика оценки'!$E$225))*$D$43</f>
        <v>3</v>
      </c>
    </row>
    <row r="44" spans="1:12">
      <c r="A44" s="65"/>
      <c r="B44" s="86" t="str">
        <f>'Методика оценки'!A226</f>
        <v>К4.2.</v>
      </c>
      <c r="C44" s="86" t="str">
        <f>'Методика оценки'!C226</f>
        <v xml:space="preserve">Наличие системы водоснабжения </v>
      </c>
      <c r="D44" s="123">
        <f>'Методика оценки'!D226</f>
        <v>0.03</v>
      </c>
      <c r="E44" s="118">
        <f>(IF('ИД Свод'!D53='Методика оценки'!$H$227,'Методика оценки'!$E$227,IF('ИД Свод'!D53='Методика оценки'!$H$228,'Методика оценки'!$E$228,'Методика оценки'!$E$227)))*$D$44</f>
        <v>0</v>
      </c>
      <c r="F44" s="118">
        <f>(IF('ИД Свод'!E53='Методика оценки'!$H$227,'Методика оценки'!$E$227,IF('ИД Свод'!E53='Методика оценки'!$H$228,'Методика оценки'!$E$228,'Методика оценки'!$E$227)))*$D$44</f>
        <v>3</v>
      </c>
      <c r="G44" s="118">
        <f>(IF('ИД Свод'!F53='Методика оценки'!$H$227,'Методика оценки'!$E$227,IF('ИД Свод'!F53='Методика оценки'!$H$228,'Методика оценки'!$E$228,'Методика оценки'!$E$227)))*$D$44</f>
        <v>3</v>
      </c>
      <c r="H44" s="118">
        <f>(IF('ИД Свод'!G53='Методика оценки'!$H$227,'Методика оценки'!$E$227,IF('ИД Свод'!G53='Методика оценки'!$H$228,'Методика оценки'!$E$228,'Методика оценки'!$E$227)))*$D$44</f>
        <v>0</v>
      </c>
      <c r="I44" s="118">
        <f>(IF('ИД Свод'!H53='Методика оценки'!$H$227,'Методика оценки'!$E$227,IF('ИД Свод'!H53='Методика оценки'!$H$228,'Методика оценки'!$E$228,'Методика оценки'!$E$227)))*$D$44</f>
        <v>3</v>
      </c>
      <c r="J44" s="118">
        <f>(IF('ИД Свод'!I53='Методика оценки'!$H$227,'Методика оценки'!$E$227,IF('ИД Свод'!I53='Методика оценки'!$H$228,'Методика оценки'!$E$228,'Методика оценки'!$E$227)))*$D$44</f>
        <v>3</v>
      </c>
      <c r="K44" s="118">
        <f>(IF('ИД Свод'!J53='Методика оценки'!$H$227,'Методика оценки'!$E$227,IF('ИД Свод'!J53='Методика оценки'!$H$228,'Методика оценки'!$E$228,'Методика оценки'!$E$227)))*$D$44</f>
        <v>0</v>
      </c>
      <c r="L44" s="118">
        <f>(IF('ИД Свод'!K53='Методика оценки'!$H$227,'Методика оценки'!$E$227,IF('ИД Свод'!K53='Методика оценки'!$H$228,'Методика оценки'!$E$228,'Методика оценки'!$E$227)))*$D$44</f>
        <v>3</v>
      </c>
    </row>
    <row r="45" spans="1:12">
      <c r="A45" s="65"/>
      <c r="B45" s="86" t="str">
        <f>'Методика оценки'!A229</f>
        <v>К4.3.</v>
      </c>
      <c r="C45" s="86" t="str">
        <f>'Методика оценки'!C229</f>
        <v>Наличие системы отопления</v>
      </c>
      <c r="D45" s="123">
        <f>'Методика оценки'!D229</f>
        <v>0.03</v>
      </c>
      <c r="E45" s="118">
        <f>(IF('ИД Свод'!D54='Методика оценки'!$H$230,'Методика оценки'!$E$230,IF('ИД Свод'!D54='Методика оценки'!$H$231,'Методика оценки'!$E$231,'Методика оценки'!$E$230)))*$D$45</f>
        <v>0</v>
      </c>
      <c r="F45" s="118">
        <f>(IF('ИД Свод'!E54='Методика оценки'!$H$230,'Методика оценки'!$E$230,IF('ИД Свод'!E54='Методика оценки'!$H$231,'Методика оценки'!$E$231,'Методика оценки'!$E$230)))*$D$45</f>
        <v>0</v>
      </c>
      <c r="G45" s="118">
        <f>(IF('ИД Свод'!F54='Методика оценки'!$H$230,'Методика оценки'!$E$230,IF('ИД Свод'!F54='Методика оценки'!$H$231,'Методика оценки'!$E$231,'Методика оценки'!$E$230)))*$D$45</f>
        <v>0</v>
      </c>
      <c r="H45" s="118">
        <f>(IF('ИД Свод'!G54='Методика оценки'!$H$230,'Методика оценки'!$E$230,IF('ИД Свод'!G54='Методика оценки'!$H$231,'Методика оценки'!$E$231,'Методика оценки'!$E$230)))*$D$45</f>
        <v>0</v>
      </c>
      <c r="I45" s="118">
        <f>(IF('ИД Свод'!H54='Методика оценки'!$H$230,'Методика оценки'!$E$230,IF('ИД Свод'!H54='Методика оценки'!$H$231,'Методика оценки'!$E$231,'Методика оценки'!$E$230)))*$D$45</f>
        <v>3</v>
      </c>
      <c r="J45" s="118">
        <f>(IF('ИД Свод'!I54='Методика оценки'!$H$230,'Методика оценки'!$E$230,IF('ИД Свод'!I54='Методика оценки'!$H$231,'Методика оценки'!$E$231,'Методика оценки'!$E$230)))*$D$45</f>
        <v>0</v>
      </c>
      <c r="K45" s="118">
        <f>(IF('ИД Свод'!J54='Методика оценки'!$H$230,'Методика оценки'!$E$230,IF('ИД Свод'!J54='Методика оценки'!$H$231,'Методика оценки'!$E$231,'Методика оценки'!$E$230)))*$D$45</f>
        <v>0</v>
      </c>
      <c r="L45" s="118">
        <f>(IF('ИД Свод'!K54='Методика оценки'!$H$230,'Методика оценки'!$E$230,IF('ИД Свод'!K54='Методика оценки'!$H$231,'Методика оценки'!$E$231,'Методика оценки'!$E$230)))*$D$45</f>
        <v>3</v>
      </c>
    </row>
    <row r="46" spans="1:12">
      <c r="A46" s="65"/>
      <c r="B46" s="86" t="str">
        <f>'Методика оценки'!A232</f>
        <v>К4.4.</v>
      </c>
      <c r="C46" s="86" t="str">
        <f>'Методика оценки'!C232</f>
        <v>Наличие канализации</v>
      </c>
      <c r="D46" s="123">
        <f>'Методика оценки'!D232</f>
        <v>0.03</v>
      </c>
      <c r="E46" s="118">
        <f>(IF('ИД Свод'!D55='Методика оценки'!$H$233,'Методика оценки'!$E$233,IF('ИД Свод'!D55='Методика оценки'!$H$234,'Методика оценки'!$E$234,'Методика оценки'!$E$233)))*$D$46</f>
        <v>0</v>
      </c>
      <c r="F46" s="118">
        <f>(IF('ИД Свод'!E55='Методика оценки'!$H$233,'Методика оценки'!$E$233,IF('ИД Свод'!E55='Методика оценки'!$H$234,'Методика оценки'!$E$234,'Методика оценки'!$E$233)))*$D$46</f>
        <v>0</v>
      </c>
      <c r="G46" s="118">
        <f>(IF('ИД Свод'!F55='Методика оценки'!$H$233,'Методика оценки'!$E$233,IF('ИД Свод'!F55='Методика оценки'!$H$234,'Методика оценки'!$E$234,'Методика оценки'!$E$233)))*$D$46</f>
        <v>0</v>
      </c>
      <c r="H46" s="118">
        <f>(IF('ИД Свод'!G55='Методика оценки'!$H$233,'Методика оценки'!$E$233,IF('ИД Свод'!G55='Методика оценки'!$H$234,'Методика оценки'!$E$234,'Методика оценки'!$E$233)))*$D$46</f>
        <v>0</v>
      </c>
      <c r="I46" s="118">
        <f>(IF('ИД Свод'!H55='Методика оценки'!$H$233,'Методика оценки'!$E$233,IF('ИД Свод'!H55='Методика оценки'!$H$234,'Методика оценки'!$E$234,'Методика оценки'!$E$233)))*$D$46</f>
        <v>0</v>
      </c>
      <c r="J46" s="118">
        <f>(IF('ИД Свод'!I55='Методика оценки'!$H$233,'Методика оценки'!$E$233,IF('ИД Свод'!I55='Методика оценки'!$H$234,'Методика оценки'!$E$234,'Методика оценки'!$E$233)))*$D$46</f>
        <v>0</v>
      </c>
      <c r="K46" s="118">
        <f>(IF('ИД Свод'!J55='Методика оценки'!$H$233,'Методика оценки'!$E$233,IF('ИД Свод'!J55='Методика оценки'!$H$234,'Методика оценки'!$E$234,'Методика оценки'!$E$233)))*$D$46</f>
        <v>0</v>
      </c>
      <c r="L46" s="118">
        <f>(IF('ИД Свод'!K55='Методика оценки'!$H$233,'Методика оценки'!$E$233,IF('ИД Свод'!K55='Методика оценки'!$H$234,'Методика оценки'!$E$234,'Методика оценки'!$E$233)))*$D$46</f>
        <v>3</v>
      </c>
    </row>
    <row r="47" spans="1:12">
      <c r="A47" s="65"/>
      <c r="B47" s="86" t="str">
        <f>'Методика оценки'!A235</f>
        <v>К4.5.</v>
      </c>
      <c r="C47" s="86" t="str">
        <f>'Методика оценки'!C235</f>
        <v>Тип здания, в котором располагается ДОО</v>
      </c>
      <c r="D47" s="123">
        <f>'Методика оценки'!D235</f>
        <v>0.06</v>
      </c>
      <c r="E47" s="118">
        <f>(IF('ИД Свод'!D56='Методика оценки'!$H$238,'Методика оценки'!$E$238,'Методика оценки'!$E$237))*$D$47</f>
        <v>0</v>
      </c>
      <c r="F47" s="118">
        <f>(IF('ИД Свод'!E56='Методика оценки'!$H$238,'Методика оценки'!$E$238,'Методика оценки'!$E$237))*$D$47</f>
        <v>0</v>
      </c>
      <c r="G47" s="118">
        <f>(IF('ИД Свод'!F56='Методика оценки'!$H$238,'Методика оценки'!$E$238,'Методика оценки'!$E$237))*$D$47</f>
        <v>0</v>
      </c>
      <c r="H47" s="118">
        <f>(IF('ИД Свод'!G56='Методика оценки'!$H$238,'Методика оценки'!$E$238,'Методика оценки'!$E$237))*$D$47</f>
        <v>0</v>
      </c>
      <c r="I47" s="118">
        <f>(IF('ИД Свод'!H56='Методика оценки'!$H$238,'Методика оценки'!$E$238,'Методика оценки'!$E$237))*$D$47</f>
        <v>0</v>
      </c>
      <c r="J47" s="118">
        <f>(IF('ИД Свод'!I56='Методика оценки'!$H$238,'Методика оценки'!$E$238,'Методика оценки'!$E$237))*$D$47</f>
        <v>0</v>
      </c>
      <c r="K47" s="118">
        <f>(IF('ИД Свод'!J56='Методика оценки'!$H$238,'Методика оценки'!$E$238,'Методика оценки'!$E$237))*$D$47</f>
        <v>0</v>
      </c>
      <c r="L47" s="118">
        <f>(IF('ИД Свод'!K56='Методика оценки'!$H$238,'Методика оценки'!$E$238,'Методика оценки'!$E$237))*$D$47</f>
        <v>6</v>
      </c>
    </row>
    <row r="48" spans="1:12">
      <c r="A48" s="65"/>
      <c r="B48" s="86" t="str">
        <f>'Методика оценки'!A239</f>
        <v>К4.6.</v>
      </c>
      <c r="C48" s="86" t="str">
        <f>'Методика оценки'!C239</f>
        <v>Является ли здание ДОО аварийным</v>
      </c>
      <c r="D48" s="123">
        <f>'Методика оценки'!D239</f>
        <v>0.03</v>
      </c>
      <c r="E48" s="118">
        <f>(IF('ИД Свод'!D57='Методика оценки'!$H$240,'Методика оценки'!$E$240,IF('ИД Свод'!D57='Методика оценки'!$H$241,'Методика оценки'!$E$241,'Методика оценки'!$E$240)))*$D$48</f>
        <v>3</v>
      </c>
      <c r="F48" s="118">
        <f>(IF('ИД Свод'!E57='Методика оценки'!$H$240,'Методика оценки'!$E$240,IF('ИД Свод'!E57='Методика оценки'!$H$241,'Методика оценки'!$E$241,'Методика оценки'!$E$240)))*$D$48</f>
        <v>3</v>
      </c>
      <c r="G48" s="118">
        <f>(IF('ИД Свод'!F57='Методика оценки'!$H$240,'Методика оценки'!$E$240,IF('ИД Свод'!F57='Методика оценки'!$H$241,'Методика оценки'!$E$241,'Методика оценки'!$E$240)))*$D$48</f>
        <v>3</v>
      </c>
      <c r="H48" s="118">
        <f>(IF('ИД Свод'!G57='Методика оценки'!$H$240,'Методика оценки'!$E$240,IF('ИД Свод'!G57='Методика оценки'!$H$241,'Методика оценки'!$E$241,'Методика оценки'!$E$240)))*$D$48</f>
        <v>3</v>
      </c>
      <c r="I48" s="118">
        <f>(IF('ИД Свод'!H57='Методика оценки'!$H$240,'Методика оценки'!$E$240,IF('ИД Свод'!H57='Методика оценки'!$H$241,'Методика оценки'!$E$241,'Методика оценки'!$E$240)))*$D$48</f>
        <v>3</v>
      </c>
      <c r="J48" s="118">
        <f>(IF('ИД Свод'!I57='Методика оценки'!$H$240,'Методика оценки'!$E$240,IF('ИД Свод'!I57='Методика оценки'!$H$241,'Методика оценки'!$E$241,'Методика оценки'!$E$240)))*$D$48</f>
        <v>3</v>
      </c>
      <c r="K48" s="118">
        <f>(IF('ИД Свод'!J57='Методика оценки'!$H$240,'Методика оценки'!$E$240,IF('ИД Свод'!J57='Методика оценки'!$H$241,'Методика оценки'!$E$241,'Методика оценки'!$E$240)))*$D$48</f>
        <v>3</v>
      </c>
      <c r="L48" s="118">
        <f>(IF('ИД Свод'!K57='Методика оценки'!$H$240,'Методика оценки'!$E$240,IF('ИД Свод'!K57='Методика оценки'!$H$241,'Методика оценки'!$E$241,'Методика оценки'!$E$240)))*$D$48</f>
        <v>3</v>
      </c>
    </row>
    <row r="49" spans="1:12">
      <c r="A49" s="65"/>
      <c r="B49" s="86" t="str">
        <f>'Методика оценки'!A242</f>
        <v>К4.7.</v>
      </c>
      <c r="C49" s="86" t="str">
        <f>'Методика оценки'!C242</f>
        <v>Необходимость проведения в здании ДОО капитального ремонта</v>
      </c>
      <c r="D49" s="123">
        <f>'Методика оценки'!D242</f>
        <v>0.03</v>
      </c>
      <c r="E49" s="118">
        <f>(IF('ИД Свод'!D58='Методика оценки'!$H$243,'Методика оценки'!$E$243,IF('ИД Свод'!D58='Методика оценки'!$H$244,'Методика оценки'!$E$244,'Методика оценки'!$E$243)))*$D$49</f>
        <v>3</v>
      </c>
      <c r="F49" s="118">
        <f>(IF('ИД Свод'!E58='Методика оценки'!$H$243,'Методика оценки'!$E$243,IF('ИД Свод'!E58='Методика оценки'!$H$244,'Методика оценки'!$E$244,'Методика оценки'!$E$243)))*$D$49</f>
        <v>3</v>
      </c>
      <c r="G49" s="118">
        <f>(IF('ИД Свод'!F58='Методика оценки'!$H$243,'Методика оценки'!$E$243,IF('ИД Свод'!F58='Методика оценки'!$H$244,'Методика оценки'!$E$244,'Методика оценки'!$E$243)))*$D$49</f>
        <v>3</v>
      </c>
      <c r="H49" s="118">
        <f>(IF('ИД Свод'!G58='Методика оценки'!$H$243,'Методика оценки'!$E$243,IF('ИД Свод'!G58='Методика оценки'!$H$244,'Методика оценки'!$E$244,'Методика оценки'!$E$243)))*$D$49</f>
        <v>3</v>
      </c>
      <c r="I49" s="118">
        <f>(IF('ИД Свод'!H58='Методика оценки'!$H$243,'Методика оценки'!$E$243,IF('ИД Свод'!H58='Методика оценки'!$H$244,'Методика оценки'!$E$244,'Методика оценки'!$E$243)))*$D$49</f>
        <v>0</v>
      </c>
      <c r="J49" s="118">
        <f>(IF('ИД Свод'!I58='Методика оценки'!$H$243,'Методика оценки'!$E$243,IF('ИД Свод'!I58='Методика оценки'!$H$244,'Методика оценки'!$E$244,'Методика оценки'!$E$243)))*$D$49</f>
        <v>0</v>
      </c>
      <c r="K49" s="118">
        <f>(IF('ИД Свод'!J58='Методика оценки'!$H$243,'Методика оценки'!$E$243,IF('ИД Свод'!J58='Методика оценки'!$H$244,'Методика оценки'!$E$244,'Методика оценки'!$E$243)))*$D$49</f>
        <v>3</v>
      </c>
      <c r="L49" s="118">
        <f>(IF('ИД Свод'!K58='Методика оценки'!$H$243,'Методика оценки'!$E$243,IF('ИД Свод'!K58='Методика оценки'!$H$244,'Методика оценки'!$E$244,'Методика оценки'!$E$243)))*$D$49</f>
        <v>3</v>
      </c>
    </row>
    <row r="50" spans="1:12">
      <c r="A50" s="65"/>
      <c r="B50" s="86" t="str">
        <f>'Методика оценки'!A245</f>
        <v>К4.8.</v>
      </c>
      <c r="C50" s="86" t="str">
        <f>'Методика оценки'!C245</f>
        <v>Наличие тревожной кнопки или другой охранной сигнализации</v>
      </c>
      <c r="D50" s="123">
        <f>'Методика оценки'!D245</f>
        <v>0.03</v>
      </c>
      <c r="E50" s="118">
        <f>(IF('ИД Свод'!D59='Методика оценки'!$H$246,'Методика оценки'!$E$246,IF('ИД Свод'!D59='Методика оценки'!$H$247,'Методика оценки'!$E$247,'Методика оценки'!$E$246)))*$D$50</f>
        <v>3</v>
      </c>
      <c r="F50" s="118">
        <f>(IF('ИД Свод'!E59='Методика оценки'!$H$246,'Методика оценки'!$E$246,IF('ИД Свод'!E59='Методика оценки'!$H$247,'Методика оценки'!$E$247,'Методика оценки'!$E$246)))*$D$50</f>
        <v>3</v>
      </c>
      <c r="G50" s="118">
        <f>(IF('ИД Свод'!F59='Методика оценки'!$H$246,'Методика оценки'!$E$246,IF('ИД Свод'!F59='Методика оценки'!$H$247,'Методика оценки'!$E$247,'Методика оценки'!$E$246)))*$D$50</f>
        <v>3</v>
      </c>
      <c r="H50" s="118">
        <f>(IF('ИД Свод'!G59='Методика оценки'!$H$246,'Методика оценки'!$E$246,IF('ИД Свод'!G59='Методика оценки'!$H$247,'Методика оценки'!$E$247,'Методика оценки'!$E$246)))*$D$50</f>
        <v>3</v>
      </c>
      <c r="I50" s="118">
        <f>(IF('ИД Свод'!H59='Методика оценки'!$H$246,'Методика оценки'!$E$246,IF('ИД Свод'!H59='Методика оценки'!$H$247,'Методика оценки'!$E$247,'Методика оценки'!$E$246)))*$D$50</f>
        <v>3</v>
      </c>
      <c r="J50" s="118">
        <f>(IF('ИД Свод'!I59='Методика оценки'!$H$246,'Методика оценки'!$E$246,IF('ИД Свод'!I59='Методика оценки'!$H$247,'Методика оценки'!$E$247,'Методика оценки'!$E$246)))*$D$50</f>
        <v>3</v>
      </c>
      <c r="K50" s="118">
        <f>(IF('ИД Свод'!J59='Методика оценки'!$H$246,'Методика оценки'!$E$246,IF('ИД Свод'!J59='Методика оценки'!$H$247,'Методика оценки'!$E$247,'Методика оценки'!$E$246)))*$D$50</f>
        <v>0</v>
      </c>
      <c r="L50" s="118">
        <f>(IF('ИД Свод'!K59='Методика оценки'!$H$246,'Методика оценки'!$E$246,IF('ИД Свод'!K59='Методика оценки'!$H$247,'Методика оценки'!$E$247,'Методика оценки'!$E$246)))*$D$50</f>
        <v>3</v>
      </c>
    </row>
    <row r="51" spans="1:12">
      <c r="A51" s="65"/>
      <c r="B51" s="86" t="str">
        <f>'Методика оценки'!A248</f>
        <v>К4.9.</v>
      </c>
      <c r="C51" s="86" t="str">
        <f>'Методика оценки'!C248</f>
        <v>Наличие работающей пожарной сигнализации</v>
      </c>
      <c r="D51" s="123">
        <f>'Методика оценки'!D245</f>
        <v>0.03</v>
      </c>
      <c r="E51" s="118">
        <f>(IF('ИД Свод'!D60='Методика оценки'!$H$249,'Методика оценки'!$E$249,IF('ИД Свод'!D60='Методика оценки'!$H$250,'Методика оценки'!$E$250,'Методика оценки'!$E$249)))*$D$51</f>
        <v>3</v>
      </c>
      <c r="F51" s="118">
        <f>(IF('ИД Свод'!E60='Методика оценки'!$H$249,'Методика оценки'!$E$249,IF('ИД Свод'!E60='Методика оценки'!$H$250,'Методика оценки'!$E$250,'Методика оценки'!$E$249)))*$D$51</f>
        <v>3</v>
      </c>
      <c r="G51" s="118">
        <f>(IF('ИД Свод'!F60='Методика оценки'!$H$249,'Методика оценки'!$E$249,IF('ИД Свод'!F60='Методика оценки'!$H$250,'Методика оценки'!$E$250,'Методика оценки'!$E$249)))*$D$51</f>
        <v>3</v>
      </c>
      <c r="H51" s="118">
        <f>(IF('ИД Свод'!G60='Методика оценки'!$H$249,'Методика оценки'!$E$249,IF('ИД Свод'!G60='Методика оценки'!$H$250,'Методика оценки'!$E$250,'Методика оценки'!$E$249)))*$D$51</f>
        <v>3</v>
      </c>
      <c r="I51" s="118">
        <f>(IF('ИД Свод'!H60='Методика оценки'!$H$249,'Методика оценки'!$E$249,IF('ИД Свод'!H60='Методика оценки'!$H$250,'Методика оценки'!$E$250,'Методика оценки'!$E$249)))*$D$51</f>
        <v>3</v>
      </c>
      <c r="J51" s="118">
        <f>(IF('ИД Свод'!I60='Методика оценки'!$H$249,'Методика оценки'!$E$249,IF('ИД Свод'!I60='Методика оценки'!$H$250,'Методика оценки'!$E$250,'Методика оценки'!$E$249)))*$D$51</f>
        <v>3</v>
      </c>
      <c r="K51" s="118">
        <f>(IF('ИД Свод'!J60='Методика оценки'!$H$249,'Методика оценки'!$E$249,IF('ИД Свод'!J60='Методика оценки'!$H$250,'Методика оценки'!$E$250,'Методика оценки'!$E$249)))*$D$51</f>
        <v>0</v>
      </c>
      <c r="L51" s="118">
        <f>(IF('ИД Свод'!K60='Методика оценки'!$H$249,'Методика оценки'!$E$249,IF('ИД Свод'!K60='Методика оценки'!$H$250,'Методика оценки'!$E$250,'Методика оценки'!$E$249)))*$D$51</f>
        <v>3</v>
      </c>
    </row>
    <row r="52" spans="1:12">
      <c r="A52" s="65"/>
      <c r="B52" s="86" t="str">
        <f>'Методика оценки'!A251</f>
        <v>К4.10.</v>
      </c>
      <c r="C52" s="86" t="str">
        <f>'Методика оценки'!C251</f>
        <v>Наличие противопожарного оборудования</v>
      </c>
      <c r="D52" s="123">
        <f>'Методика оценки'!D251</f>
        <v>0.03</v>
      </c>
      <c r="E52" s="118">
        <f>(IF('ИД Свод'!D61='Методика оценки'!$H$252,'Методика оценки'!$E$252,IF('ИД Свод'!D61='Методика оценки'!$H$253,'Методика оценки'!$E$253,'Методика оценки'!$E$252)))*$D$52</f>
        <v>3</v>
      </c>
      <c r="F52" s="118">
        <f>(IF('ИД Свод'!E61='Методика оценки'!$H$252,'Методика оценки'!$E$252,IF('ИД Свод'!E61='Методика оценки'!$H$253,'Методика оценки'!$E$253,'Методика оценки'!$E$252)))*$D$52</f>
        <v>3</v>
      </c>
      <c r="G52" s="118">
        <f>(IF('ИД Свод'!F61='Методика оценки'!$H$252,'Методика оценки'!$E$252,IF('ИД Свод'!F61='Методика оценки'!$H$253,'Методика оценки'!$E$253,'Методика оценки'!$E$252)))*$D$52</f>
        <v>3</v>
      </c>
      <c r="H52" s="118">
        <f>(IF('ИД Свод'!G61='Методика оценки'!$H$252,'Методика оценки'!$E$252,IF('ИД Свод'!G61='Методика оценки'!$H$253,'Методика оценки'!$E$253,'Методика оценки'!$E$252)))*$D$52</f>
        <v>3</v>
      </c>
      <c r="I52" s="118">
        <f>(IF('ИД Свод'!H61='Методика оценки'!$H$252,'Методика оценки'!$E$252,IF('ИД Свод'!H61='Методика оценки'!$H$253,'Методика оценки'!$E$253,'Методика оценки'!$E$252)))*$D$52</f>
        <v>3</v>
      </c>
      <c r="J52" s="118">
        <f>(IF('ИД Свод'!I61='Методика оценки'!$H$252,'Методика оценки'!$E$252,IF('ИД Свод'!I61='Методика оценки'!$H$253,'Методика оценки'!$E$253,'Методика оценки'!$E$252)))*$D$52</f>
        <v>3</v>
      </c>
      <c r="K52" s="118">
        <f>(IF('ИД Свод'!J61='Методика оценки'!$H$252,'Методика оценки'!$E$252,IF('ИД Свод'!J61='Методика оценки'!$H$253,'Методика оценки'!$E$253,'Методика оценки'!$E$252)))*$D$52</f>
        <v>0</v>
      </c>
      <c r="L52" s="118">
        <f>(IF('ИД Свод'!K61='Методика оценки'!$H$252,'Методика оценки'!$E$252,IF('ИД Свод'!K61='Методика оценки'!$H$253,'Методика оценки'!$E$253,'Методика оценки'!$E$252)))*$D$52</f>
        <v>3</v>
      </c>
    </row>
    <row r="53" spans="1:12">
      <c r="A53" s="65"/>
      <c r="B53" s="86" t="str">
        <f>'Методика оценки'!A254</f>
        <v>К4.11.</v>
      </c>
      <c r="C53" s="86" t="str">
        <f>'Методика оценки'!C254</f>
        <v>Наличие системы видеонаблюдения</v>
      </c>
      <c r="D53" s="123">
        <f>'Методика оценки'!D254</f>
        <v>0.03</v>
      </c>
      <c r="E53" s="118">
        <f>(IF('ИД Свод'!D62='Методика оценки'!$H$255,'Методика оценки'!$E$255,IF('ИД Свод'!D62='Методика оценки'!$H$256,'Методика оценки'!$E$256,'Методика оценки'!$E$255)))*$D$53</f>
        <v>3</v>
      </c>
      <c r="F53" s="118">
        <f>(IF('ИД Свод'!E62='Методика оценки'!$H$255,'Методика оценки'!$E$255,IF('ИД Свод'!E62='Методика оценки'!$H$256,'Методика оценки'!$E$256,'Методика оценки'!$E$255)))*$D$53</f>
        <v>3</v>
      </c>
      <c r="G53" s="118">
        <f>(IF('ИД Свод'!F62='Методика оценки'!$H$255,'Методика оценки'!$E$255,IF('ИД Свод'!F62='Методика оценки'!$H$256,'Методика оценки'!$E$256,'Методика оценки'!$E$255)))*$D$53</f>
        <v>3</v>
      </c>
      <c r="H53" s="118">
        <f>(IF('ИД Свод'!G62='Методика оценки'!$H$255,'Методика оценки'!$E$255,IF('ИД Свод'!G62='Методика оценки'!$H$256,'Методика оценки'!$E$256,'Методика оценки'!$E$255)))*$D$53</f>
        <v>3</v>
      </c>
      <c r="I53" s="118">
        <f>(IF('ИД Свод'!H62='Методика оценки'!$H$255,'Методика оценки'!$E$255,IF('ИД Свод'!H62='Методика оценки'!$H$256,'Методика оценки'!$E$256,'Методика оценки'!$E$255)))*$D$53</f>
        <v>3</v>
      </c>
      <c r="J53" s="118">
        <f>(IF('ИД Свод'!I62='Методика оценки'!$H$255,'Методика оценки'!$E$255,IF('ИД Свод'!I62='Методика оценки'!$H$256,'Методика оценки'!$E$256,'Методика оценки'!$E$255)))*$D$53</f>
        <v>3</v>
      </c>
      <c r="K53" s="118">
        <f>(IF('ИД Свод'!J62='Методика оценки'!$H$255,'Методика оценки'!$E$255,IF('ИД Свод'!J62='Методика оценки'!$H$256,'Методика оценки'!$E$256,'Методика оценки'!$E$255)))*$D$53</f>
        <v>0</v>
      </c>
      <c r="L53" s="118">
        <f>(IF('ИД Свод'!K62='Методика оценки'!$H$255,'Методика оценки'!$E$255,IF('ИД Свод'!K62='Методика оценки'!$H$256,'Методика оценки'!$E$256,'Методика оценки'!$E$255)))*$D$53</f>
        <v>3</v>
      </c>
    </row>
    <row r="54" spans="1:12">
      <c r="A54" s="65"/>
      <c r="B54" s="86" t="str">
        <f>'Методика оценки'!A257</f>
        <v>К4.12.</v>
      </c>
      <c r="C54" s="86" t="str">
        <f>'Методика оценки'!C257</f>
        <v>Количество персональных компьютеров, доступных для использования детьми</v>
      </c>
      <c r="D54" s="123">
        <f>'Методика оценки'!D257</f>
        <v>0.02</v>
      </c>
      <c r="E54" s="179">
        <f>(IF('ИД Свод'!D63&lt;='Методика оценки'!$J$258,'Методика оценки'!$E$258,IF('Методика оценки'!$H$259&lt;='ИД Свод'!D63&lt;='Методика оценки'!$J$259,'Методика оценки'!$E$259,IF('ИД Свод'!D63&gt;='Методика оценки'!$H$260,'Методика оценки'!$E$260,'Методика оценки'!$E$259))))*$D$54</f>
        <v>0</v>
      </c>
      <c r="F54" s="179">
        <f>(IF('ИД Свод'!E63&lt;='Методика оценки'!$J$258,'Методика оценки'!$E$258,IF('Методика оценки'!$H$259&lt;='ИД Свод'!E63&lt;='Методика оценки'!$J$259,'Методика оценки'!$E$259,IF('ИД Свод'!E63&gt;='Методика оценки'!$H$260,'Методика оценки'!$E$260,'Методика оценки'!$E$259))))*$D$54</f>
        <v>0</v>
      </c>
      <c r="G54" s="179">
        <f>(IF('ИД Свод'!F63&lt;='Методика оценки'!$J$258,'Методика оценки'!$E$258,IF('Методика оценки'!$H$259&lt;='ИД Свод'!F63&lt;='Методика оценки'!$J$259,'Методика оценки'!$E$259,IF('ИД Свод'!F63&gt;='Методика оценки'!$H$260,'Методика оценки'!$E$260,'Методика оценки'!$E$259))))*$D$54</f>
        <v>1</v>
      </c>
      <c r="H54" s="179">
        <f>(IF('ИД Свод'!G63&lt;='Методика оценки'!$J$258,'Методика оценки'!$E$258,IF('Методика оценки'!$H$259&lt;='ИД Свод'!G63&lt;='Методика оценки'!$J$259,'Методика оценки'!$E$259,IF('ИД Свод'!G63&gt;='Методика оценки'!$H$260,'Методика оценки'!$E$260,'Методика оценки'!$E$259))))*$D$54</f>
        <v>1</v>
      </c>
      <c r="I54" s="179">
        <f>(IF('ИД Свод'!H63&lt;='Методика оценки'!$J$258,'Методика оценки'!$E$258,IF('Методика оценки'!$H$259&lt;='ИД Свод'!H63&lt;='Методика оценки'!$J$259,'Методика оценки'!$E$259,IF('ИД Свод'!H63&gt;='Методика оценки'!$H$260,'Методика оценки'!$E$260,'Методика оценки'!$E$259))))*$D$54</f>
        <v>0</v>
      </c>
      <c r="J54" s="179">
        <f>(IF('ИД Свод'!I63&lt;='Методика оценки'!$J$258,'Методика оценки'!$E$258,IF('Методика оценки'!$H$259&lt;='ИД Свод'!I63&lt;='Методика оценки'!$J$259,'Методика оценки'!$E$259,IF('ИД Свод'!I63&gt;='Методика оценки'!$H$260,'Методика оценки'!$E$260,'Методика оценки'!$E$259))))*$D$54</f>
        <v>1</v>
      </c>
      <c r="K54" s="179">
        <f>(IF('ИД Свод'!J63&lt;='Методика оценки'!$J$258,'Методика оценки'!$E$258,IF('Методика оценки'!$H$259&lt;='ИД Свод'!J63&lt;='Методика оценки'!$J$259,'Методика оценки'!$E$259,IF('ИД Свод'!J63&gt;='Методика оценки'!$H$260,'Методика оценки'!$E$260,'Методика оценки'!$E$259))))*$D$54</f>
        <v>1</v>
      </c>
      <c r="L54" s="179">
        <f>(IF('ИД Свод'!K63&lt;='Методика оценки'!$J$258,'Методика оценки'!$E$258,IF('Методика оценки'!$H$259&lt;='ИД Свод'!K63&lt;='Методика оценки'!$J$259,'Методика оценки'!$E$259,IF('ИД Свод'!K63&gt;='Методика оценки'!$H$260,'Методика оценки'!$E$260,'Методика оценки'!$E$259))))*$D$54</f>
        <v>0</v>
      </c>
    </row>
    <row r="55" spans="1:12">
      <c r="A55" s="65"/>
      <c r="B55" s="86" t="str">
        <f>'Методика оценки'!A261</f>
        <v>К4.13.</v>
      </c>
      <c r="C55" s="86" t="str">
        <f>'Методика оценки'!C261</f>
        <v>Наличие периметрального ограждения территории ДОО, освещение территории</v>
      </c>
      <c r="D55" s="123">
        <f>'Методика оценки'!D261</f>
        <v>0.03</v>
      </c>
      <c r="E55" s="179">
        <f>(IF('ИД Свод'!D64='Методика оценки'!$H$262,'Методика оценки'!$E$262,IF('ИД Свод'!D64='Методика оценки'!$H$263,'Методика оценки'!$E$263,'Методика оценки'!$E$262)))*$D$55</f>
        <v>3</v>
      </c>
      <c r="F55" s="179">
        <f>(IF('ИД Свод'!E64='Методика оценки'!$H$262,'Методика оценки'!$E$262,IF('ИД Свод'!E64='Методика оценки'!$H$263,'Методика оценки'!$E$263,'Методика оценки'!$E$262)))*$D$55</f>
        <v>3</v>
      </c>
      <c r="G55" s="179">
        <f>(IF('ИД Свод'!F64='Методика оценки'!$H$262,'Методика оценки'!$E$262,IF('ИД Свод'!F64='Методика оценки'!$H$263,'Методика оценки'!$E$263,'Методика оценки'!$E$262)))*$D$55</f>
        <v>3</v>
      </c>
      <c r="H55" s="179">
        <f>(IF('ИД Свод'!G64='Методика оценки'!$H$262,'Методика оценки'!$E$262,IF('ИД Свод'!G64='Методика оценки'!$H$263,'Методика оценки'!$E$263,'Методика оценки'!$E$262)))*$D$55</f>
        <v>3</v>
      </c>
      <c r="I55" s="179">
        <f>(IF('ИД Свод'!H64='Методика оценки'!$H$262,'Методика оценки'!$E$262,IF('ИД Свод'!H64='Методика оценки'!$H$263,'Методика оценки'!$E$263,'Методика оценки'!$E$262)))*$D$55</f>
        <v>0</v>
      </c>
      <c r="J55" s="179">
        <f>(IF('ИД Свод'!I64='Методика оценки'!$H$262,'Методика оценки'!$E$262,IF('ИД Свод'!I64='Методика оценки'!$H$263,'Методика оценки'!$E$263,'Методика оценки'!$E$262)))*$D$55</f>
        <v>3</v>
      </c>
      <c r="K55" s="179">
        <f>(IF('ИД Свод'!J64='Методика оценки'!$H$262,'Методика оценки'!$E$262,IF('ИД Свод'!J64='Методика оценки'!$H$263,'Методика оценки'!$E$263,'Методика оценки'!$E$262)))*$D$55</f>
        <v>0</v>
      </c>
      <c r="L55" s="179">
        <f>(IF('ИД Свод'!K64='Методика оценки'!$H$262,'Методика оценки'!$E$262,IF('ИД Свод'!K64='Методика оценки'!$H$263,'Методика оценки'!$E$263,'Методика оценки'!$E$262)))*$D$55</f>
        <v>3</v>
      </c>
    </row>
    <row r="56" spans="1:12">
      <c r="A56" s="65"/>
      <c r="B56" s="86" t="str">
        <f>'Методика оценки'!A264</f>
        <v>К4.14.</v>
      </c>
      <c r="C56" s="86" t="str">
        <f>'Методика оценки'!C264</f>
        <v>Наличие прогулочной площадки</v>
      </c>
      <c r="D56" s="123">
        <f>'Методика оценки'!D264</f>
        <v>0.03</v>
      </c>
      <c r="E56" s="179">
        <f>(IF('ИД Свод'!D65='Методика оценки'!$H$265,'Методика оценки'!$E$265,IF('ИД Свод'!D65='Методика оценки'!$H$266,'Методика оценки'!$E$266,'Методика оценки'!$E$265)))*$D$56</f>
        <v>3</v>
      </c>
      <c r="F56" s="179">
        <f>(IF('ИД Свод'!E65='Методика оценки'!$H$265,'Методика оценки'!$E$265,IF('ИД Свод'!E65='Методика оценки'!$H$266,'Методика оценки'!$E$266,'Методика оценки'!$E$265)))*$D$56</f>
        <v>3</v>
      </c>
      <c r="G56" s="179">
        <f>(IF('ИД Свод'!F65='Методика оценки'!$H$265,'Методика оценки'!$E$265,IF('ИД Свод'!F65='Методика оценки'!$H$266,'Методика оценки'!$E$266,'Методика оценки'!$E$265)))*$D$56</f>
        <v>3</v>
      </c>
      <c r="H56" s="179">
        <f>(IF('ИД Свод'!G65='Методика оценки'!$H$265,'Методика оценки'!$E$265,IF('ИД Свод'!G65='Методика оценки'!$H$266,'Методика оценки'!$E$266,'Методика оценки'!$E$265)))*$D$56</f>
        <v>3</v>
      </c>
      <c r="I56" s="179">
        <f>(IF('ИД Свод'!H65='Методика оценки'!$H$265,'Методика оценки'!$E$265,IF('ИД Свод'!H65='Методика оценки'!$H$266,'Методика оценки'!$E$266,'Методика оценки'!$E$265)))*$D$56</f>
        <v>3</v>
      </c>
      <c r="J56" s="179">
        <f>(IF('ИД Свод'!I65='Методика оценки'!$H$265,'Методика оценки'!$E$265,IF('ИД Свод'!I65='Методика оценки'!$H$266,'Методика оценки'!$E$266,'Методика оценки'!$E$265)))*$D$56</f>
        <v>3</v>
      </c>
      <c r="K56" s="179">
        <f>(IF('ИД Свод'!J65='Методика оценки'!$H$265,'Методика оценки'!$E$265,IF('ИД Свод'!J65='Методика оценки'!$H$266,'Методика оценки'!$E$266,'Методика оценки'!$E$265)))*$D$56</f>
        <v>0</v>
      </c>
      <c r="L56" s="179">
        <f>(IF('ИД Свод'!K65='Методика оценки'!$H$265,'Методика оценки'!$E$265,IF('ИД Свод'!K65='Методика оценки'!$H$266,'Методика оценки'!$E$266,'Методика оценки'!$E$265)))*$D$56</f>
        <v>3</v>
      </c>
    </row>
    <row r="57" spans="1:12" ht="27.75" customHeight="1">
      <c r="A57" s="65"/>
      <c r="B57" s="86" t="str">
        <f>'Методика оценки'!A267</f>
        <v>К4.15.</v>
      </c>
      <c r="C57" s="86" t="str">
        <f>'Методика оценки'!C267</f>
        <v>Площадь групповой (игровой) комнаты в расчете на одного воспитанника</v>
      </c>
      <c r="D57" s="123">
        <f>'Методика оценки'!D267</f>
        <v>0.06</v>
      </c>
      <c r="E57" s="179">
        <f>IF('ИД Свод'!D9=0,0,(IF(('ИД Свод'!D66/'ИД Свод'!D9)&lt;'Методика оценки'!$H$269,'Методика оценки'!$E$269,IF(('ИД Свод'!D66/'ИД Свод'!D9)&gt;='Методика оценки'!$H$270,'Методика оценки'!$E$270,'Методика оценки'!$E$269)))*$D$57)</f>
        <v>0</v>
      </c>
      <c r="F57" s="179">
        <f>IF('ИД Свод'!E9=0,0,(IF(('ИД Свод'!E66/'ИД Свод'!E9)&lt;'Методика оценки'!$H$269,'Методика оценки'!$E$269,IF(('ИД Свод'!E66/'ИД Свод'!E9)&gt;='Методика оценки'!$H$270,'Методика оценки'!$E$270,'Методика оценки'!$E$269)))*$D$57)</f>
        <v>0</v>
      </c>
      <c r="G57" s="179">
        <f>IF('ИД Свод'!F9=0,0,(IF(('ИД Свод'!F66/'ИД Свод'!F9)&lt;'Методика оценки'!$H$269,'Методика оценки'!$E$269,IF(('ИД Свод'!F66/'ИД Свод'!F9)&gt;='Методика оценки'!$H$270,'Методика оценки'!$E$270,'Методика оценки'!$E$269)))*$D$57)</f>
        <v>0</v>
      </c>
      <c r="H57" s="179">
        <f>IF('ИД Свод'!G9=0,0,(IF(('ИД Свод'!G66/'ИД Свод'!G9)&lt;'Методика оценки'!$H$269,'Методика оценки'!$E$269,IF(('ИД Свод'!G66/'ИД Свод'!G9)&gt;='Методика оценки'!$H$270,'Методика оценки'!$E$270,'Методика оценки'!$E$269)))*$D$57)</f>
        <v>0</v>
      </c>
      <c r="I57" s="179">
        <f>IF('ИД Свод'!H9=0,0,(IF(('ИД Свод'!H66/'ИД Свод'!H9)&lt;'Методика оценки'!$H$269,'Методика оценки'!$E$269,IF(('ИД Свод'!H66/'ИД Свод'!H9)&gt;='Методика оценки'!$H$270,'Методика оценки'!$E$270,'Методика оценки'!$E$269)))*$D$57)</f>
        <v>0</v>
      </c>
      <c r="J57" s="179">
        <f>IF('ИД Свод'!I9=0,0,(IF(('ИД Свод'!I66/'ИД Свод'!I9)&lt;'Методика оценки'!$H$269,'Методика оценки'!$E$269,IF(('ИД Свод'!I66/'ИД Свод'!I9)&gt;='Методика оценки'!$H$270,'Методика оценки'!$E$270,'Методика оценки'!$E$269)))*$D$57)</f>
        <v>0</v>
      </c>
      <c r="K57" s="179">
        <f>IF('ИД Свод'!J9=0,0,(IF(('ИД Свод'!J66/'ИД Свод'!J9)&lt;'Методика оценки'!$H$269,'Методика оценки'!$E$269,IF(('ИД Свод'!J66/'ИД Свод'!J9)&gt;='Методика оценки'!$H$270,'Методика оценки'!$E$270,'Методика оценки'!$E$269)))*$D$57)</f>
        <v>0</v>
      </c>
      <c r="L57" s="179">
        <f>IF('ИД Свод'!K9=0,0,(IF(('ИД Свод'!K66/'ИД Свод'!K9)&lt;'Методика оценки'!$H$269,'Методика оценки'!$E$269,IF(('ИД Свод'!K66/'ИД Свод'!K9)&gt;='Методика оценки'!$H$270,'Методика оценки'!$E$270,'Методика оценки'!$E$269)))*$D$57)</f>
        <v>0</v>
      </c>
    </row>
    <row r="58" spans="1:12" ht="60">
      <c r="A58" s="65"/>
      <c r="B58" s="86" t="str">
        <f>'Методика оценки'!A271</f>
        <v>К4.16.</v>
      </c>
      <c r="C58" s="86" t="str">
        <f>'Методика оценки'!C271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8" s="123">
        <f>'Методика оценки'!D271</f>
        <v>0.03</v>
      </c>
      <c r="E58" s="179">
        <f>IF('ИД Свод'!D9=0,0,IF(('ИД Свод'!D67/'ИД Свод'!D9)&gt;='Методика оценки'!$H$273,'Методика оценки'!$E$273,'Методика оценки'!$E$272)*$D$58)</f>
        <v>0</v>
      </c>
      <c r="F58" s="179">
        <f>IF('ИД Свод'!E9=0,0,IF(('ИД Свод'!E67/'ИД Свод'!E9)&gt;='Методика оценки'!$H$273,'Методика оценки'!$E$273,'Методика оценки'!$E$272)*$D$58)</f>
        <v>0</v>
      </c>
      <c r="G58" s="179">
        <f>IF('ИД Свод'!F9=0,0,IF(('ИД Свод'!F67/'ИД Свод'!F9)&gt;='Методика оценки'!$H$273,'Методика оценки'!$E$273,'Методика оценки'!$E$272)*$D$58)</f>
        <v>0</v>
      </c>
      <c r="H58" s="179">
        <f>IF('ИД Свод'!G9=0,0,IF(('ИД Свод'!G67/'ИД Свод'!G9)&gt;='Методика оценки'!$H$273,'Методика оценки'!$E$273,'Методика оценки'!$E$272)*$D$58)</f>
        <v>0</v>
      </c>
      <c r="I58" s="179">
        <f>IF('ИД Свод'!H9=0,0,IF(('ИД Свод'!H67/'ИД Свод'!H9)&gt;='Методика оценки'!$H$273,'Методика оценки'!$E$273,'Методика оценки'!$E$272)*$D$58)</f>
        <v>0</v>
      </c>
      <c r="J58" s="179">
        <f>IF('ИД Свод'!I9=0,0,IF(('ИД Свод'!I67/'ИД Свод'!I9)&gt;='Методика оценки'!$H$273,'Методика оценки'!$E$273,'Методика оценки'!$E$272)*$D$58)</f>
        <v>0</v>
      </c>
      <c r="K58" s="179">
        <f>IF('ИД Свод'!J9=0,0,IF(('ИД Свод'!J67/'ИД Свод'!J9)&gt;='Методика оценки'!$H$273,'Методика оценки'!$E$273,'Методика оценки'!$E$272)*$D$58)</f>
        <v>0</v>
      </c>
      <c r="L58" s="179">
        <f>IF('ИД Свод'!K9=0,0,IF(('ИД Свод'!K67/'ИД Свод'!K9)&gt;='Методика оценки'!$H$273,'Методика оценки'!$E$273,'Методика оценки'!$E$272)*$D$58)</f>
        <v>0</v>
      </c>
    </row>
    <row r="59" spans="1:12">
      <c r="A59" s="65"/>
      <c r="B59" s="86" t="str">
        <f>'Методика оценки'!A274</f>
        <v>К4.17.</v>
      </c>
      <c r="C59" s="86" t="str">
        <f>'Методика оценки'!C274</f>
        <v>Наличие оборудованного физкультурного зала</v>
      </c>
      <c r="D59" s="123">
        <f>'Методика оценки'!D274</f>
        <v>0.04</v>
      </c>
      <c r="E59" s="179">
        <f>(IF('ИД Свод'!D68='Методика оценки'!$H$275,'Методика оценки'!$E$275,IF('ИД Свод'!D68='Методика оценки'!$H$276,'Методика оценки'!$E$276,'Методика оценки'!$E$275)))*$D$59</f>
        <v>0</v>
      </c>
      <c r="F59" s="179">
        <f>(IF('ИД Свод'!E68='Методика оценки'!$H$275,'Методика оценки'!$E$275,IF('ИД Свод'!E68='Методика оценки'!$H$276,'Методика оценки'!$E$276,'Методика оценки'!$E$275)))*$D$59</f>
        <v>0</v>
      </c>
      <c r="G59" s="179">
        <f>(IF('ИД Свод'!F68='Методика оценки'!$H$275,'Методика оценки'!$E$275,IF('ИД Свод'!F68='Методика оценки'!$H$276,'Методика оценки'!$E$276,'Методика оценки'!$E$275)))*$D$59</f>
        <v>0</v>
      </c>
      <c r="H59" s="179">
        <f>(IF('ИД Свод'!G68='Методика оценки'!$H$275,'Методика оценки'!$E$275,IF('ИД Свод'!G68='Методика оценки'!$H$276,'Методика оценки'!$E$276,'Методика оценки'!$E$275)))*$D$59</f>
        <v>0</v>
      </c>
      <c r="I59" s="179">
        <f>(IF('ИД Свод'!H68='Методика оценки'!$H$275,'Методика оценки'!$E$275,IF('ИД Свод'!H68='Методика оценки'!$H$276,'Методика оценки'!$E$276,'Методика оценки'!$E$275)))*$D$59</f>
        <v>0</v>
      </c>
      <c r="J59" s="179">
        <f>(IF('ИД Свод'!I68='Методика оценки'!$H$275,'Методика оценки'!$E$275,IF('ИД Свод'!I68='Методика оценки'!$H$276,'Методика оценки'!$E$276,'Методика оценки'!$E$275)))*$D$59</f>
        <v>0</v>
      </c>
      <c r="K59" s="179">
        <f>(IF('ИД Свод'!J68='Методика оценки'!$H$275,'Методика оценки'!$E$275,IF('ИД Свод'!J68='Методика оценки'!$H$276,'Методика оценки'!$E$276,'Методика оценки'!$E$275)))*$D$59</f>
        <v>0</v>
      </c>
      <c r="L59" s="179">
        <f>(IF('ИД Свод'!K68='Методика оценки'!$H$275,'Методика оценки'!$E$275,IF('ИД Свод'!K68='Методика оценки'!$H$276,'Методика оценки'!$E$276,'Методика оценки'!$E$275)))*$D$59</f>
        <v>0</v>
      </c>
    </row>
    <row r="60" spans="1:12">
      <c r="A60" s="65"/>
      <c r="B60" s="86" t="str">
        <f>'Методика оценки'!A277</f>
        <v>К4.18.</v>
      </c>
      <c r="C60" s="86" t="str">
        <f>'Методика оценки'!C277</f>
        <v>Наличие оборудованного музыкального зала</v>
      </c>
      <c r="D60" s="123">
        <f>'Методика оценки'!D277</f>
        <v>0.04</v>
      </c>
      <c r="E60" s="179">
        <f>(IF('ИД Свод'!D69='Методика оценки'!$H$278,'Методика оценки'!$E$278,IF('ИД Свод'!D69='Методика оценки'!$H$279,'Методика оценки'!$E$279,'Методика оценки'!$E$278)))*$D$60</f>
        <v>0</v>
      </c>
      <c r="F60" s="179">
        <f>(IF('ИД Свод'!E69='Методика оценки'!$H$278,'Методика оценки'!$E$278,IF('ИД Свод'!E69='Методика оценки'!$H$279,'Методика оценки'!$E$279,'Методика оценки'!$E$278)))*$D$60</f>
        <v>0</v>
      </c>
      <c r="G60" s="179">
        <f>(IF('ИД Свод'!F69='Методика оценки'!$H$278,'Методика оценки'!$E$278,IF('ИД Свод'!F69='Методика оценки'!$H$279,'Методика оценки'!$E$279,'Методика оценки'!$E$278)))*$D$60</f>
        <v>0</v>
      </c>
      <c r="H60" s="179">
        <f>(IF('ИД Свод'!G69='Методика оценки'!$H$278,'Методика оценки'!$E$278,IF('ИД Свод'!G69='Методика оценки'!$H$279,'Методика оценки'!$E$279,'Методика оценки'!$E$278)))*$D$60</f>
        <v>0</v>
      </c>
      <c r="I60" s="179">
        <f>(IF('ИД Свод'!H69='Методика оценки'!$H$278,'Методика оценки'!$E$278,IF('ИД Свод'!H69='Методика оценки'!$H$279,'Методика оценки'!$E$279,'Методика оценки'!$E$278)))*$D$60</f>
        <v>0</v>
      </c>
      <c r="J60" s="179">
        <f>(IF('ИД Свод'!I69='Методика оценки'!$H$278,'Методика оценки'!$E$278,IF('ИД Свод'!I69='Методика оценки'!$H$279,'Методика оценки'!$E$279,'Методика оценки'!$E$278)))*$D$60</f>
        <v>0</v>
      </c>
      <c r="K60" s="179">
        <f>(IF('ИД Свод'!J69='Методика оценки'!$H$278,'Методика оценки'!$E$278,IF('ИД Свод'!J69='Методика оценки'!$H$279,'Методика оценки'!$E$279,'Методика оценки'!$E$278)))*$D$60</f>
        <v>0</v>
      </c>
      <c r="L60" s="179">
        <f>(IF('ИД Свод'!K69='Методика оценки'!$H$278,'Методика оценки'!$E$278,IF('ИД Свод'!K69='Методика оценки'!$H$279,'Методика оценки'!$E$279,'Методика оценки'!$E$278)))*$D$60</f>
        <v>0</v>
      </c>
    </row>
    <row r="61" spans="1:12" ht="19.5" customHeight="1">
      <c r="A61" s="65"/>
      <c r="B61" s="86" t="str">
        <f>'Методика оценки'!A280</f>
        <v>К4.19.</v>
      </c>
      <c r="C61" s="86" t="str">
        <f>'Методика оценки'!C280</f>
        <v>Наличие оборудованного крытого бассейна</v>
      </c>
      <c r="D61" s="123">
        <f>'Методика оценки'!D280</f>
        <v>0.03</v>
      </c>
      <c r="E61" s="179">
        <f>(IF('ИД Свод'!D70='Методика оценки'!$H$281,'Методика оценки'!$E$281,IF('ИД Свод'!D70='Методика оценки'!$H$282,'Методика оценки'!$E$282,'Методика оценки'!$E$281)))*$D$61</f>
        <v>0</v>
      </c>
      <c r="F61" s="179">
        <f>(IF('ИД Свод'!E70='Методика оценки'!$H$281,'Методика оценки'!$E$281,IF('ИД Свод'!E70='Методика оценки'!$H$282,'Методика оценки'!$E$282,'Методика оценки'!$E$281)))*$D$61</f>
        <v>0</v>
      </c>
      <c r="G61" s="179">
        <f>(IF('ИД Свод'!F70='Методика оценки'!$H$281,'Методика оценки'!$E$281,IF('ИД Свод'!F70='Методика оценки'!$H$282,'Методика оценки'!$E$282,'Методика оценки'!$E$281)))*$D$61</f>
        <v>0</v>
      </c>
      <c r="H61" s="179">
        <f>(IF('ИД Свод'!G70='Методика оценки'!$H$281,'Методика оценки'!$E$281,IF('ИД Свод'!G70='Методика оценки'!$H$282,'Методика оценки'!$E$282,'Методика оценки'!$E$281)))*$D$61</f>
        <v>0</v>
      </c>
      <c r="I61" s="179">
        <f>(IF('ИД Свод'!H70='Методика оценки'!$H$281,'Методика оценки'!$E$281,IF('ИД Свод'!H70='Методика оценки'!$H$282,'Методика оценки'!$E$282,'Методика оценки'!$E$281)))*$D$61</f>
        <v>0</v>
      </c>
      <c r="J61" s="179">
        <f>(IF('ИД Свод'!I70='Методика оценки'!$H$281,'Методика оценки'!$E$281,IF('ИД Свод'!I70='Методика оценки'!$H$282,'Методика оценки'!$E$282,'Методика оценки'!$E$281)))*$D$61</f>
        <v>0</v>
      </c>
      <c r="K61" s="179">
        <f>(IF('ИД Свод'!J70='Методика оценки'!$H$281,'Методика оценки'!$E$281,IF('ИД Свод'!J70='Методика оценки'!$H$282,'Методика оценки'!$E$282,'Методика оценки'!$E$281)))*$D$61</f>
        <v>0</v>
      </c>
      <c r="L61" s="179">
        <f>(IF('ИД Свод'!K70='Методика оценки'!$H$281,'Методика оценки'!$E$281,IF('ИД Свод'!K70='Методика оценки'!$H$282,'Методика оценки'!$E$282,'Методика оценки'!$E$281)))*$D$61</f>
        <v>0</v>
      </c>
    </row>
    <row r="62" spans="1:12">
      <c r="A62" s="65"/>
      <c r="B62" s="86" t="str">
        <f>'Методика оценки'!A283</f>
        <v>К4.20.</v>
      </c>
      <c r="C62" s="86" t="str">
        <f>'Методика оценки'!C283</f>
        <v>Доля детей, пользующихся услугами бассейна</v>
      </c>
      <c r="D62" s="123">
        <f>'Методика оценки'!D283</f>
        <v>0.03</v>
      </c>
      <c r="E62" s="179">
        <f>IF('ИД Свод'!D9=0,0,(IF((('ИД Свод'!D71/'ИД Свод'!D9)*100)&lt;='Методика оценки'!$J$285,'Методика оценки'!$E$285,IF('Методика оценки'!$H$286&lt;=(('ИД Свод'!D71/'ИД Свод'!D9)*100)&lt;='Методика оценки'!$J$286,'Методика оценки'!$E$286,IF((('ИД Свод'!D71/'ИД Свод'!D9)*100)&gt;='Методика оценки'!$H$287,'Методика оценки'!$E$287,'Методика оценки'!$E$286))))*$D$62)</f>
        <v>0</v>
      </c>
      <c r="F62" s="179">
        <f>IF('ИД Свод'!E9=0,0,(IF((('ИД Свод'!E71/'ИД Свод'!E9)*100)&lt;='Методика оценки'!$J$285,'Методика оценки'!$E$285,IF('Методика оценки'!$H$286&lt;=(('ИД Свод'!E71/'ИД Свод'!E9)*100)&lt;='Методика оценки'!$J$286,'Методика оценки'!$E$286,IF((('ИД Свод'!E71/'ИД Свод'!E9)*100)&gt;='Методика оценки'!$H$287,'Методика оценки'!$E$287,'Методика оценки'!$E$286))))*$D$62)</f>
        <v>0</v>
      </c>
      <c r="G62" s="179">
        <f>IF('ИД Свод'!F9=0,0,(IF((('ИД Свод'!F71/'ИД Свод'!F9)*100)&lt;='Методика оценки'!$J$285,'Методика оценки'!$E$285,IF('Методика оценки'!$H$286&lt;=(('ИД Свод'!F71/'ИД Свод'!F9)*100)&lt;='Методика оценки'!$J$286,'Методика оценки'!$E$286,IF((('ИД Свод'!F71/'ИД Свод'!F9)*100)&gt;='Методика оценки'!$H$287,'Методика оценки'!$E$287,'Методика оценки'!$E$286))))*$D$62)</f>
        <v>0</v>
      </c>
      <c r="H62" s="179">
        <f>IF('ИД Свод'!G9=0,0,(IF((('ИД Свод'!G71/'ИД Свод'!G9)*100)&lt;='Методика оценки'!$J$285,'Методика оценки'!$E$285,IF('Методика оценки'!$H$286&lt;=(('ИД Свод'!G71/'ИД Свод'!G9)*100)&lt;='Методика оценки'!$J$286,'Методика оценки'!$E$286,IF((('ИД Свод'!G71/'ИД Свод'!G9)*100)&gt;='Методика оценки'!$H$287,'Методика оценки'!$E$287,'Методика оценки'!$E$286))))*$D$62)</f>
        <v>0</v>
      </c>
      <c r="I62" s="179">
        <f>IF('ИД Свод'!H9=0,0,(IF((('ИД Свод'!H71/'ИД Свод'!H9)*100)&lt;='Методика оценки'!$J$285,'Методика оценки'!$E$285,IF('Методика оценки'!$H$286&lt;=(('ИД Свод'!H71/'ИД Свод'!H9)*100)&lt;='Методика оценки'!$J$286,'Методика оценки'!$E$286,IF((('ИД Свод'!H71/'ИД Свод'!H9)*100)&gt;='Методика оценки'!$H$287,'Методика оценки'!$E$287,'Методика оценки'!$E$286))))*$D$62)</f>
        <v>0</v>
      </c>
      <c r="J62" s="179">
        <f>IF('ИД Свод'!I9=0,0,(IF((('ИД Свод'!I71/'ИД Свод'!I9)*100)&lt;='Методика оценки'!$J$285,'Методика оценки'!$E$285,IF('Методика оценки'!$H$286&lt;=(('ИД Свод'!I71/'ИД Свод'!I9)*100)&lt;='Методика оценки'!$J$286,'Методика оценки'!$E$286,IF((('ИД Свод'!I71/'ИД Свод'!I9)*100)&gt;='Методика оценки'!$H$287,'Методика оценки'!$E$287,'Методика оценки'!$E$286))))*$D$62)</f>
        <v>0</v>
      </c>
      <c r="K62" s="179">
        <f>IF('ИД Свод'!J9=0,0,(IF((('ИД Свод'!J71/'ИД Свод'!J9)*100)&lt;='Методика оценки'!$J$285,'Методика оценки'!$E$285,IF('Методика оценки'!$H$286&lt;=(('ИД Свод'!J71/'ИД Свод'!J9)*100)&lt;='Методика оценки'!$J$286,'Методика оценки'!$E$286,IF((('ИД Свод'!J71/'ИД Свод'!J9)*100)&gt;='Методика оценки'!$H$287,'Методика оценки'!$E$287,'Методика оценки'!$E$286))))*$D$62)</f>
        <v>0</v>
      </c>
      <c r="L62" s="179">
        <f>IF('ИД Свод'!K9=0,0,(IF((('ИД Свод'!K71/'ИД Свод'!K9)*100)&lt;='Методика оценки'!$J$285,'Методика оценки'!$E$285,IF('Методика оценки'!$H$286&lt;=(('ИД Свод'!K71/'ИД Свод'!K9)*100)&lt;='Методика оценки'!$J$286,'Методика оценки'!$E$286,IF((('ИД Свод'!K71/'ИД Свод'!K9)*100)&gt;='Методика оценки'!$H$287,'Методика оценки'!$E$287,'Методика оценки'!$E$286))))*$D$62)</f>
        <v>0</v>
      </c>
    </row>
    <row r="63" spans="1:12">
      <c r="A63" s="65"/>
      <c r="B63" s="86" t="str">
        <f>'Методика оценки'!A288</f>
        <v>К4.21.</v>
      </c>
      <c r="C63" s="86" t="str">
        <f>'Методика оценки'!C288</f>
        <v>Наличие оборудованного медицинского кабинета</v>
      </c>
      <c r="D63" s="123">
        <f>'Методика оценки'!D288</f>
        <v>0.03</v>
      </c>
      <c r="E63" s="179">
        <f>(IF('ИД Свод'!D72='Методика оценки'!$H$289,'Методика оценки'!$E$289,IF('ИД Свод'!D72='Методика оценки'!$H$290,'Методика оценки'!$E$290,'Методика оценки'!$E$289)))*$D$63</f>
        <v>3</v>
      </c>
      <c r="F63" s="179">
        <f>(IF('ИД Свод'!E72='Методика оценки'!$H$289,'Методика оценки'!$E$289,IF('ИД Свод'!E72='Методика оценки'!$H$290,'Методика оценки'!$E$290,'Методика оценки'!$E$289)))*$D$63</f>
        <v>3</v>
      </c>
      <c r="G63" s="179">
        <f>(IF('ИД Свод'!F72='Методика оценки'!$H$289,'Методика оценки'!$E$289,IF('ИД Свод'!F72='Методика оценки'!$H$290,'Методика оценки'!$E$290,'Методика оценки'!$E$289)))*$D$63</f>
        <v>3</v>
      </c>
      <c r="H63" s="179">
        <f>(IF('ИД Свод'!G72='Методика оценки'!$H$289,'Методика оценки'!$E$289,IF('ИД Свод'!G72='Методика оценки'!$H$290,'Методика оценки'!$E$290,'Методика оценки'!$E$289)))*$D$63</f>
        <v>3</v>
      </c>
      <c r="I63" s="179">
        <f>(IF('ИД Свод'!H72='Методика оценки'!$H$289,'Методика оценки'!$E$289,IF('ИД Свод'!H72='Методика оценки'!$H$290,'Методика оценки'!$E$290,'Методика оценки'!$E$289)))*$D$63</f>
        <v>3</v>
      </c>
      <c r="J63" s="179">
        <f>(IF('ИД Свод'!I72='Методика оценки'!$H$289,'Методика оценки'!$E$289,IF('ИД Свод'!I72='Методика оценки'!$H$290,'Методика оценки'!$E$290,'Методика оценки'!$E$289)))*$D$63</f>
        <v>3</v>
      </c>
      <c r="K63" s="179">
        <f>(IF('ИД Свод'!J72='Методика оценки'!$H$289,'Методика оценки'!$E$289,IF('ИД Свод'!J72='Методика оценки'!$H$290,'Методика оценки'!$E$290,'Методика оценки'!$E$289)))*$D$63</f>
        <v>0</v>
      </c>
      <c r="L63" s="179">
        <f>(IF('ИД Свод'!K72='Методика оценки'!$H$289,'Методика оценки'!$E$289,IF('ИД Свод'!K72='Методика оценки'!$H$290,'Методика оценки'!$E$290,'Методика оценки'!$E$289)))*$D$63</f>
        <v>3</v>
      </c>
    </row>
    <row r="64" spans="1:12">
      <c r="A64" s="65"/>
      <c r="B64" s="86" t="str">
        <f>'Методика оценки'!A291</f>
        <v>К4.22.</v>
      </c>
      <c r="C64" s="86" t="str">
        <f>'Методика оценки'!C291</f>
        <v>Наличие оборудованного процедурного кабинета</v>
      </c>
      <c r="D64" s="123">
        <f>'Методика оценки'!D291</f>
        <v>0.03</v>
      </c>
      <c r="E64" s="179">
        <f>(IF('ИД Свод'!D73='Методика оценки'!$H$292,'Методика оценки'!$E$292,IF('ИД Свод'!D73='Методика оценки'!$H$293,'Методика оценки'!$E$293,'Методика оценки'!$E$292)))*$D$64</f>
        <v>0</v>
      </c>
      <c r="F64" s="179">
        <f>(IF('ИД Свод'!E73='Методика оценки'!$H$292,'Методика оценки'!$E$292,IF('ИД Свод'!E73='Методика оценки'!$H$293,'Методика оценки'!$E$293,'Методика оценки'!$E$292)))*$D$64</f>
        <v>0</v>
      </c>
      <c r="G64" s="179">
        <f>(IF('ИД Свод'!F73='Методика оценки'!$H$292,'Методика оценки'!$E$292,IF('ИД Свод'!F73='Методика оценки'!$H$293,'Методика оценки'!$E$293,'Методика оценки'!$E$292)))*$D$64</f>
        <v>0</v>
      </c>
      <c r="H64" s="179">
        <f>(IF('ИД Свод'!G73='Методика оценки'!$H$292,'Методика оценки'!$E$292,IF('ИД Свод'!G73='Методика оценки'!$H$293,'Методика оценки'!$E$293,'Методика оценки'!$E$292)))*$D$64</f>
        <v>0</v>
      </c>
      <c r="I64" s="179">
        <f>(IF('ИД Свод'!H73='Методика оценки'!$H$292,'Методика оценки'!$E$292,IF('ИД Свод'!H73='Методика оценки'!$H$293,'Методика оценки'!$E$293,'Методика оценки'!$E$292)))*$D$64</f>
        <v>0</v>
      </c>
      <c r="J64" s="179">
        <f>(IF('ИД Свод'!I73='Методика оценки'!$H$292,'Методика оценки'!$E$292,IF('ИД Свод'!I73='Методика оценки'!$H$293,'Методика оценки'!$E$293,'Методика оценки'!$E$292)))*$D$64</f>
        <v>0</v>
      </c>
      <c r="K64" s="179">
        <f>(IF('ИД Свод'!J73='Методика оценки'!$H$292,'Методика оценки'!$E$292,IF('ИД Свод'!J73='Методика оценки'!$H$293,'Методика оценки'!$E$293,'Методика оценки'!$E$292)))*$D$64</f>
        <v>0</v>
      </c>
      <c r="L64" s="179">
        <f>(IF('ИД Свод'!K73='Методика оценки'!$H$292,'Методика оценки'!$E$292,IF('ИД Свод'!K73='Методика оценки'!$H$293,'Методика оценки'!$E$293,'Методика оценки'!$E$292)))*$D$64</f>
        <v>3</v>
      </c>
    </row>
    <row r="65" spans="1:12" ht="18.75" customHeight="1">
      <c r="A65" s="65"/>
      <c r="B65" s="86" t="str">
        <f>'Методика оценки'!A294</f>
        <v>К4.23.</v>
      </c>
      <c r="C65" s="86" t="str">
        <f>'Методика оценки'!C294</f>
        <v>Наличие оборудованного изолятора</v>
      </c>
      <c r="D65" s="123">
        <f>'Методика оценки'!D294</f>
        <v>0.03</v>
      </c>
      <c r="E65" s="179">
        <f>(IF('ИД Свод'!D74='Методика оценки'!$H$295,'Методика оценки'!$E$295,IF('ИД Свод'!D74='Методика оценки'!$H$296,'Методика оценки'!$E$296,'Методика оценки'!$E$295)))*$D$65</f>
        <v>0</v>
      </c>
      <c r="F65" s="179">
        <f>(IF('ИД Свод'!E74='Методика оценки'!$H$295,'Методика оценки'!$E$295,IF('ИД Свод'!E74='Методика оценки'!$H$296,'Методика оценки'!$E$296,'Методика оценки'!$E$295)))*$D$65</f>
        <v>0</v>
      </c>
      <c r="G65" s="179">
        <f>(IF('ИД Свод'!F74='Методика оценки'!$H$295,'Методика оценки'!$E$295,IF('ИД Свод'!F74='Методика оценки'!$H$296,'Методика оценки'!$E$296,'Методика оценки'!$E$295)))*$D$65</f>
        <v>0</v>
      </c>
      <c r="H65" s="179">
        <f>(IF('ИД Свод'!G74='Методика оценки'!$H$295,'Методика оценки'!$E$295,IF('ИД Свод'!G74='Методика оценки'!$H$296,'Методика оценки'!$E$296,'Методика оценки'!$E$295)))*$D$65</f>
        <v>0</v>
      </c>
      <c r="I65" s="179">
        <f>(IF('ИД Свод'!H74='Методика оценки'!$H$295,'Методика оценки'!$E$295,IF('ИД Свод'!H74='Методика оценки'!$H$296,'Методика оценки'!$E$296,'Методика оценки'!$E$295)))*$D$65</f>
        <v>0</v>
      </c>
      <c r="J65" s="179">
        <f>(IF('ИД Свод'!I74='Методика оценки'!$H$295,'Методика оценки'!$E$295,IF('ИД Свод'!I74='Методика оценки'!$H$296,'Методика оценки'!$E$296,'Методика оценки'!$E$295)))*$D$65</f>
        <v>0</v>
      </c>
      <c r="K65" s="179">
        <f>(IF('ИД Свод'!J74='Методика оценки'!$H$295,'Методика оценки'!$E$295,IF('ИД Свод'!J74='Методика оценки'!$H$296,'Методика оценки'!$E$296,'Методика оценки'!$E$295)))*$D$65</f>
        <v>0</v>
      </c>
      <c r="L65" s="179">
        <f>(IF('ИД Свод'!K74='Методика оценки'!$H$295,'Методика оценки'!$E$295,IF('ИД Свод'!K74='Методика оценки'!$H$296,'Методика оценки'!$E$296,'Методика оценки'!$E$295)))*$D$65</f>
        <v>3</v>
      </c>
    </row>
    <row r="66" spans="1:12">
      <c r="A66" s="65"/>
      <c r="B66" s="86" t="str">
        <f>'Методика оценки'!A297</f>
        <v>К4.24.</v>
      </c>
      <c r="C66" s="86" t="str">
        <f>'Методика оценки'!C297</f>
        <v>Наличие специального оборудованного кабинета педагога-психолога</v>
      </c>
      <c r="D66" s="123">
        <f>'Методика оценки'!D297</f>
        <v>0.03</v>
      </c>
      <c r="E66" s="118">
        <f>(IF('ИД Свод'!D75='Методика оценки'!$H$298,'Методика оценки'!$E$298,IF('ИД Свод'!D75='Методика оценки'!$H$299,'Методика оценки'!$E$299,'Методика оценки'!$E$298)))*$D$66</f>
        <v>0</v>
      </c>
      <c r="F66" s="118">
        <f>(IF('ИД Свод'!E75='Методика оценки'!$H$298,'Методика оценки'!$E$298,IF('ИД Свод'!E75='Методика оценки'!$H$299,'Методика оценки'!$E$299,'Методика оценки'!$E$298)))*$D$66</f>
        <v>0</v>
      </c>
      <c r="G66" s="118">
        <f>(IF('ИД Свод'!F75='Методика оценки'!$H$298,'Методика оценки'!$E$298,IF('ИД Свод'!F75='Методика оценки'!$H$299,'Методика оценки'!$E$299,'Методика оценки'!$E$298)))*$D$66</f>
        <v>0</v>
      </c>
      <c r="H66" s="118">
        <f>(IF('ИД Свод'!G75='Методика оценки'!$H$298,'Методика оценки'!$E$298,IF('ИД Свод'!G75='Методика оценки'!$H$299,'Методика оценки'!$E$299,'Методика оценки'!$E$298)))*$D$66</f>
        <v>0</v>
      </c>
      <c r="I66" s="118">
        <f>(IF('ИД Свод'!H75='Методика оценки'!$H$298,'Методика оценки'!$E$298,IF('ИД Свод'!H75='Методика оценки'!$H$299,'Методика оценки'!$E$299,'Методика оценки'!$E$298)))*$D$66</f>
        <v>0</v>
      </c>
      <c r="J66" s="118">
        <f>(IF('ИД Свод'!I75='Методика оценки'!$H$298,'Методика оценки'!$E$298,IF('ИД Свод'!I75='Методика оценки'!$H$299,'Методика оценки'!$E$299,'Методика оценки'!$E$298)))*$D$66</f>
        <v>0</v>
      </c>
      <c r="K66" s="118">
        <f>(IF('ИД Свод'!J75='Методика оценки'!$H$298,'Методика оценки'!$E$298,IF('ИД Свод'!J75='Методика оценки'!$H$299,'Методика оценки'!$E$299,'Методика оценки'!$E$298)))*$D$66</f>
        <v>0</v>
      </c>
      <c r="L66" s="118">
        <f>(IF('ИД Свод'!K75='Методика оценки'!$H$298,'Методика оценки'!$E$298,IF('ИД Свод'!K75='Методика оценки'!$H$299,'Методика оценки'!$E$299,'Методика оценки'!$E$298)))*$D$66</f>
        <v>0</v>
      </c>
    </row>
    <row r="67" spans="1:12">
      <c r="A67" s="65"/>
      <c r="B67" s="86" t="str">
        <f>'Методика оценки'!A300</f>
        <v>К4.25.</v>
      </c>
      <c r="C67" s="86" t="str">
        <f>'Методика оценки'!C300</f>
        <v>Наличие специального оборудованного кабинета учителя-логопеда</v>
      </c>
      <c r="D67" s="123">
        <f>'Методика оценки'!D300</f>
        <v>0.03</v>
      </c>
      <c r="E67" s="118">
        <f>(IF('ИД Свод'!D76='Методика оценки'!$H$301,'Методика оценки'!$E$301,IF('ИД Свод'!D76='Методика оценки'!$H$302,'Методика оценки'!$E$302,'Методика оценки'!$E$301)))*$D$67</f>
        <v>0</v>
      </c>
      <c r="F67" s="118">
        <f>(IF('ИД Свод'!E76='Методика оценки'!$H$301,'Методика оценки'!$E$301,IF('ИД Свод'!E76='Методика оценки'!$H$302,'Методика оценки'!$E$302,'Методика оценки'!$E$301)))*$D$67</f>
        <v>0</v>
      </c>
      <c r="G67" s="118">
        <f>(IF('ИД Свод'!F76='Методика оценки'!$H$301,'Методика оценки'!$E$301,IF('ИД Свод'!F76='Методика оценки'!$H$302,'Методика оценки'!$E$302,'Методика оценки'!$E$301)))*$D$67</f>
        <v>0</v>
      </c>
      <c r="H67" s="118">
        <f>(IF('ИД Свод'!G76='Методика оценки'!$H$301,'Методика оценки'!$E$301,IF('ИД Свод'!G76='Методика оценки'!$H$302,'Методика оценки'!$E$302,'Методика оценки'!$E$301)))*$D$67</f>
        <v>0</v>
      </c>
      <c r="I67" s="118">
        <f>(IF('ИД Свод'!H76='Методика оценки'!$H$301,'Методика оценки'!$E$301,IF('ИД Свод'!H76='Методика оценки'!$H$302,'Методика оценки'!$E$302,'Методика оценки'!$E$301)))*$D$67</f>
        <v>0</v>
      </c>
      <c r="J67" s="118">
        <f>(IF('ИД Свод'!I76='Методика оценки'!$H$301,'Методика оценки'!$E$301,IF('ИД Свод'!I76='Методика оценки'!$H$302,'Методика оценки'!$E$302,'Методика оценки'!$E$301)))*$D$67</f>
        <v>0</v>
      </c>
      <c r="K67" s="118">
        <f>(IF('ИД Свод'!J76='Методика оценки'!$H$301,'Методика оценки'!$E$301,IF('ИД Свод'!J76='Методика оценки'!$H$302,'Методика оценки'!$E$302,'Методика оценки'!$E$301)))*$D$67</f>
        <v>0</v>
      </c>
      <c r="L67" s="118">
        <f>(IF('ИД Свод'!K76='Методика оценки'!$H$301,'Методика оценки'!$E$301,IF('ИД Свод'!K76='Методика оценки'!$H$302,'Методика оценки'!$E$302,'Методика оценки'!$E$301)))*$D$67</f>
        <v>0</v>
      </c>
    </row>
    <row r="68" spans="1:12" ht="30">
      <c r="A68" s="65"/>
      <c r="B68" s="86" t="str">
        <f>'Методика оценки'!A307</f>
        <v>К4.26.</v>
      </c>
      <c r="C68" s="86" t="str">
        <f>'Методика оценки'!C307</f>
        <v>Оценка обеспеченности ДОО игрушками, указанная в Акте проверки готовности ДОО к 2014-2015 учебному году</v>
      </c>
      <c r="D68" s="123">
        <f>'Методика оценки'!D307</f>
        <v>0.06</v>
      </c>
      <c r="E68" s="118">
        <f>(IF('ИД Свод'!D77='Методика оценки'!$H$308,'Методика оценки'!$E$308,IF('ИД Свод'!D77='Методика оценки'!$H$309,'Методика оценки'!$E$309,IF('ИД Свод'!D77='Методика оценки'!$H$310,'Методика оценки'!$E$310,IF('ИД Свод'!D77='Методика оценки'!$H$311,'Методика оценки'!$E$311,'Методика оценки'!$C$310)))))*$D$68</f>
        <v>4.5</v>
      </c>
      <c r="F68" s="118">
        <f>(IF('ИД Свод'!E77='Методика оценки'!$H$308,'Методика оценки'!$E$308,IF('ИД Свод'!E77='Методика оценки'!$H$309,'Методика оценки'!$E$309,IF('ИД Свод'!E77='Методика оценки'!$H$310,'Методика оценки'!$E$310,IF('ИД Свод'!E77='Методика оценки'!$H$311,'Методика оценки'!$E$311,'Методика оценки'!$C$310)))))*$D$68</f>
        <v>4.5</v>
      </c>
      <c r="G68" s="118">
        <f>(IF('ИД Свод'!F77='Методика оценки'!$H$308,'Методика оценки'!$E$308,IF('ИД Свод'!F77='Методика оценки'!$H$309,'Методика оценки'!$E$309,IF('ИД Свод'!F77='Методика оценки'!$H$310,'Методика оценки'!$E$310,IF('ИД Свод'!F77='Методика оценки'!$H$311,'Методика оценки'!$E$311,'Методика оценки'!$C$310)))))*$D$68</f>
        <v>4.5</v>
      </c>
      <c r="H68" s="118">
        <f>(IF('ИД Свод'!G77='Методика оценки'!$H$308,'Методика оценки'!$E$308,IF('ИД Свод'!G77='Методика оценки'!$H$309,'Методика оценки'!$E$309,IF('ИД Свод'!G77='Методика оценки'!$H$310,'Методика оценки'!$E$310,IF('ИД Свод'!G77='Методика оценки'!$H$311,'Методика оценки'!$E$311,'Методика оценки'!$C$310)))))*$D$68</f>
        <v>0</v>
      </c>
      <c r="I68" s="118">
        <f>(IF('ИД Свод'!H77='Методика оценки'!$H$308,'Методика оценки'!$E$308,IF('ИД Свод'!H77='Методика оценки'!$H$309,'Методика оценки'!$E$309,IF('ИД Свод'!H77='Методика оценки'!$H$310,'Методика оценки'!$E$310,IF('ИД Свод'!H77='Методика оценки'!$H$311,'Методика оценки'!$E$311,'Методика оценки'!$C$310)))))*$D$68</f>
        <v>4.5</v>
      </c>
      <c r="J68" s="118">
        <f>(IF('ИД Свод'!I77='Методика оценки'!$H$308,'Методика оценки'!$E$308,IF('ИД Свод'!I77='Методика оценки'!$H$309,'Методика оценки'!$E$309,IF('ИД Свод'!I77='Методика оценки'!$H$310,'Методика оценки'!$E$310,IF('ИД Свод'!I77='Методика оценки'!$H$311,'Методика оценки'!$E$311,'Методика оценки'!$C$310)))))*$D$68</f>
        <v>4.5</v>
      </c>
      <c r="K68" s="118">
        <f>(IF('ИД Свод'!J77='Методика оценки'!$H$308,'Методика оценки'!$E$308,IF('ИД Свод'!J77='Методика оценки'!$H$309,'Методика оценки'!$E$309,IF('ИД Свод'!J77='Методика оценки'!$H$310,'Методика оценки'!$E$310,IF('ИД Свод'!J77='Методика оценки'!$H$311,'Методика оценки'!$E$311,'Методика оценки'!$C$310)))))*$D$68</f>
        <v>4.5</v>
      </c>
      <c r="L68" s="118">
        <f>(IF('ИД Свод'!K77='Методика оценки'!$H$308,'Методика оценки'!$E$308,IF('ИД Свод'!K77='Методика оценки'!$H$309,'Методика оценки'!$E$309,IF('ИД Свод'!K77='Методика оценки'!$H$310,'Методика оценки'!$E$310,IF('ИД Свод'!K77='Методика оценки'!$H$311,'Методика оценки'!$E$311,'Методика оценки'!$C$310)))))*$D$68</f>
        <v>4.5</v>
      </c>
    </row>
    <row r="69" spans="1:12" ht="30">
      <c r="A69" s="65"/>
      <c r="B69" s="86" t="str">
        <f>'Методика оценки'!A312</f>
        <v>К4.27.</v>
      </c>
      <c r="C69" s="86" t="str">
        <f>'Методика оценки'!C312</f>
        <v>Оценка обеспеченности ДОО игрушками и дидактическими материалами, указанная в Акте проверки готовности ДОО к 2014-2015 учебному году</v>
      </c>
      <c r="D69" s="123">
        <f>'Методика оценки'!D312</f>
        <v>0.06</v>
      </c>
      <c r="E69" s="118">
        <f>(IF('ИД Свод'!D78='Методика оценки'!$H$313,'Методика оценки'!$E$313,IF('ИД Свод'!D78='Методика оценки'!$H$314,'Методика оценки'!$E$314,IF('ИД Свод'!D78='Методика оценки'!$H$315,'Методика оценки'!$E$315,IF('ИД Свод'!D78='Методика оценки'!$H$316,'Методика оценки'!$E$316,'Методика оценки'!$C$315)))))*$D$69</f>
        <v>4.5</v>
      </c>
      <c r="F69" s="118">
        <f>(IF('ИД Свод'!E78='Методика оценки'!$H$313,'Методика оценки'!$E$313,IF('ИД Свод'!E78='Методика оценки'!$H$314,'Методика оценки'!$E$314,IF('ИД Свод'!E78='Методика оценки'!$H$315,'Методика оценки'!$E$315,IF('ИД Свод'!E78='Методика оценки'!$H$316,'Методика оценки'!$E$316,'Методика оценки'!$C$315)))))*$D$69</f>
        <v>4.5</v>
      </c>
      <c r="G69" s="118">
        <f>(IF('ИД Свод'!F78='Методика оценки'!$H$313,'Методика оценки'!$E$313,IF('ИД Свод'!F78='Методика оценки'!$H$314,'Методика оценки'!$E$314,IF('ИД Свод'!F78='Методика оценки'!$H$315,'Методика оценки'!$E$315,IF('ИД Свод'!F78='Методика оценки'!$H$316,'Методика оценки'!$E$316,'Методика оценки'!$C$315)))))*$D$69</f>
        <v>4.5</v>
      </c>
      <c r="H69" s="118">
        <f>(IF('ИД Свод'!G78='Методика оценки'!$H$313,'Методика оценки'!$E$313,IF('ИД Свод'!G78='Методика оценки'!$H$314,'Методика оценки'!$E$314,IF('ИД Свод'!G78='Методика оценки'!$H$315,'Методика оценки'!$E$315,IF('ИД Свод'!G78='Методика оценки'!$H$316,'Методика оценки'!$E$316,'Методика оценки'!$C$315)))))*$D$69</f>
        <v>0</v>
      </c>
      <c r="I69" s="118">
        <f>(IF('ИД Свод'!H78='Методика оценки'!$H$313,'Методика оценки'!$E$313,IF('ИД Свод'!H78='Методика оценки'!$H$314,'Методика оценки'!$E$314,IF('ИД Свод'!H78='Методика оценки'!$H$315,'Методика оценки'!$E$315,IF('ИД Свод'!H78='Методика оценки'!$H$316,'Методика оценки'!$E$316,'Методика оценки'!$C$315)))))*$D$69</f>
        <v>4.5</v>
      </c>
      <c r="J69" s="118">
        <f>(IF('ИД Свод'!I78='Методика оценки'!$H$313,'Методика оценки'!$E$313,IF('ИД Свод'!I78='Методика оценки'!$H$314,'Методика оценки'!$E$314,IF('ИД Свод'!I78='Методика оценки'!$H$315,'Методика оценки'!$E$315,IF('ИД Свод'!I78='Методика оценки'!$H$316,'Методика оценки'!$E$316,'Методика оценки'!$C$315)))))*$D$69</f>
        <v>4.5</v>
      </c>
      <c r="K69" s="118">
        <f>(IF('ИД Свод'!J78='Методика оценки'!$H$313,'Методика оценки'!$E$313,IF('ИД Свод'!J78='Методика оценки'!$H$314,'Методика оценки'!$E$314,IF('ИД Свод'!J78='Методика оценки'!$H$315,'Методика оценки'!$E$315,IF('ИД Свод'!J78='Методика оценки'!$H$316,'Методика оценки'!$E$316,'Методика оценки'!$C$315)))))*$D$69</f>
        <v>4.5</v>
      </c>
      <c r="L69" s="118">
        <f>(IF('ИД Свод'!K78='Методика оценки'!$H$313,'Методика оценки'!$E$313,IF('ИД Свод'!K78='Методика оценки'!$H$314,'Методика оценки'!$E$314,IF('ИД Свод'!K78='Методика оценки'!$H$315,'Методика оценки'!$E$315,IF('ИД Свод'!K78='Методика оценки'!$H$316,'Методика оценки'!$E$316,'Методика оценки'!$C$315)))))*$D$69</f>
        <v>4.5</v>
      </c>
    </row>
    <row r="70" spans="1:12" ht="30">
      <c r="A70" s="65"/>
      <c r="B70" s="86" t="str">
        <f>'Методика оценки'!A317</f>
        <v>К4.28.</v>
      </c>
      <c r="C70" s="86" t="str">
        <f>'Методика оценки'!C317</f>
        <v>Оценка состояния пищеблока, указанная в Акте проверки готовности ДОО к 2014-2015 учебному году</v>
      </c>
      <c r="D70" s="123">
        <f>'Методика оценки'!D317</f>
        <v>0.06</v>
      </c>
      <c r="E70" s="118">
        <f>(IF('ИД Свод'!D79='Методика оценки'!$H$318,'Методика оценки'!$E$318,IF('ИД Свод'!D79='Методика оценки'!$H$319,'Методика оценки'!$E$319,IF('ИД Свод'!D79='Методика оценки'!$H$320,'Методика оценки'!$E$320,IF('ИД Свод'!D79='Методика оценки'!$H$321,'Методика оценки'!$E$321,'Методика оценки'!$C$320)))))*$D$70</f>
        <v>3</v>
      </c>
      <c r="F70" s="118">
        <f>(IF('ИД Свод'!E79='Методика оценки'!$H$318,'Методика оценки'!$E$318,IF('ИД Свод'!E79='Методика оценки'!$H$319,'Методика оценки'!$E$319,IF('ИД Свод'!E79='Методика оценки'!$H$320,'Методика оценки'!$E$320,IF('ИД Свод'!E79='Методика оценки'!$H$321,'Методика оценки'!$E$321,'Методика оценки'!$C$320)))))*$D$70</f>
        <v>3</v>
      </c>
      <c r="G70" s="118">
        <f>(IF('ИД Свод'!F79='Методика оценки'!$H$318,'Методика оценки'!$E$318,IF('ИД Свод'!F79='Методика оценки'!$H$319,'Методика оценки'!$E$319,IF('ИД Свод'!F79='Методика оценки'!$H$320,'Методика оценки'!$E$320,IF('ИД Свод'!F79='Методика оценки'!$H$321,'Методика оценки'!$E$321,'Методика оценки'!$C$320)))))*$D$70</f>
        <v>3</v>
      </c>
      <c r="H70" s="118">
        <f>(IF('ИД Свод'!G79='Методика оценки'!$H$318,'Методика оценки'!$E$318,IF('ИД Свод'!G79='Методика оценки'!$H$319,'Методика оценки'!$E$319,IF('ИД Свод'!G79='Методика оценки'!$H$320,'Методика оценки'!$E$320,IF('ИД Свод'!G79='Методика оценки'!$H$321,'Методика оценки'!$E$321,'Методика оценки'!$C$320)))))*$D$70</f>
        <v>4.5</v>
      </c>
      <c r="I70" s="118">
        <f>(IF('ИД Свод'!H79='Методика оценки'!$H$318,'Методика оценки'!$E$318,IF('ИД Свод'!H79='Методика оценки'!$H$319,'Методика оценки'!$E$319,IF('ИД Свод'!H79='Методика оценки'!$H$320,'Методика оценки'!$E$320,IF('ИД Свод'!H79='Методика оценки'!$H$321,'Методика оценки'!$E$321,'Методика оценки'!$C$320)))))*$D$70</f>
        <v>3</v>
      </c>
      <c r="J70" s="118">
        <f>(IF('ИД Свод'!I79='Методика оценки'!$H$318,'Методика оценки'!$E$318,IF('ИД Свод'!I79='Методика оценки'!$H$319,'Методика оценки'!$E$319,IF('ИД Свод'!I79='Методика оценки'!$H$320,'Методика оценки'!$E$320,IF('ИД Свод'!I79='Методика оценки'!$H$321,'Методика оценки'!$E$321,'Методика оценки'!$C$320)))))*$D$70</f>
        <v>4.5</v>
      </c>
      <c r="K70" s="118">
        <f>(IF('ИД Свод'!J79='Методика оценки'!$H$318,'Методика оценки'!$E$318,IF('ИД Свод'!J79='Методика оценки'!$H$319,'Методика оценки'!$E$319,IF('ИД Свод'!J79='Методика оценки'!$H$320,'Методика оценки'!$E$320,IF('ИД Свод'!J79='Методика оценки'!$H$321,'Методика оценки'!$E$321,'Методика оценки'!$C$320)))))*$D$70</f>
        <v>3</v>
      </c>
      <c r="L70" s="118">
        <f>(IF('ИД Свод'!K79='Методика оценки'!$H$318,'Методика оценки'!$E$318,IF('ИД Свод'!K79='Методика оценки'!$H$319,'Методика оценки'!$E$319,IF('ИД Свод'!K79='Методика оценки'!$H$320,'Методика оценки'!$E$320,IF('ИД Свод'!K79='Методика оценки'!$H$321,'Методика оценки'!$E$321,'Методика оценки'!$C$320)))))*$D$70</f>
        <v>4.5</v>
      </c>
    </row>
    <row r="71" spans="1:12">
      <c r="A71" s="64"/>
      <c r="B71" s="106" t="str">
        <f>'Методика оценки'!A322</f>
        <v>К5</v>
      </c>
      <c r="C71" s="106" t="str">
        <f>'Методика оценки'!B322</f>
        <v>Группа критериев 5. Обеспеченность финансовыми ресурсами</v>
      </c>
      <c r="D71" s="122">
        <f>'Методика оценки'!D322</f>
        <v>0.05</v>
      </c>
      <c r="E71" s="178">
        <f t="shared" ref="E71:L71" si="5">SUM(E72:E75)*$D$71</f>
        <v>3.75</v>
      </c>
      <c r="F71" s="178">
        <f t="shared" si="5"/>
        <v>3.75</v>
      </c>
      <c r="G71" s="178">
        <f t="shared" si="5"/>
        <v>3.75</v>
      </c>
      <c r="H71" s="178">
        <f t="shared" si="5"/>
        <v>3.75</v>
      </c>
      <c r="I71" s="178">
        <f t="shared" si="5"/>
        <v>3.75</v>
      </c>
      <c r="J71" s="178">
        <f t="shared" si="5"/>
        <v>3.75</v>
      </c>
      <c r="K71" s="178">
        <f t="shared" si="5"/>
        <v>3.75</v>
      </c>
      <c r="L71" s="178">
        <f t="shared" si="5"/>
        <v>3.75</v>
      </c>
    </row>
    <row r="72" spans="1:12" ht="45">
      <c r="A72" s="65"/>
      <c r="B72" s="86" t="str">
        <f>'Методика оценки'!A323</f>
        <v>К5.1.</v>
      </c>
      <c r="C72" s="86" t="str">
        <f>'Методика оценки'!C323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2" s="123">
        <f>'Методика оценки'!D323</f>
        <v>0.25</v>
      </c>
      <c r="E72" s="118">
        <f>(IF(('ИД Свод'!D80/'ИД Свод'!D81)&lt;'Методика оценки'!$H$325,'Методика оценки'!$E$325,IF(('ИД Свод'!D80/'ИД Свод'!D81)&gt;='Методика оценки'!$H$326,'Методика оценки'!$E$326,'Методика оценки'!$E$325)))*$D$72</f>
        <v>25</v>
      </c>
      <c r="F72" s="118">
        <f>(IF(('ИД Свод'!E80/'ИД Свод'!E81)&lt;'Методика оценки'!$H$325,'Методика оценки'!$E$325,IF(('ИД Свод'!E80/'ИД Свод'!E81)&gt;='Методика оценки'!$H$326,'Методика оценки'!$E$326,'Методика оценки'!$E$325)))*$D$72</f>
        <v>25</v>
      </c>
      <c r="G72" s="118">
        <f>(IF(('ИД Свод'!F80/'ИД Свод'!F81)&lt;'Методика оценки'!$H$325,'Методика оценки'!$E$325,IF(('ИД Свод'!F80/'ИД Свод'!F81)&gt;='Методика оценки'!$H$326,'Методика оценки'!$E$326,'Методика оценки'!$E$325)))*$D$72</f>
        <v>25</v>
      </c>
      <c r="H72" s="118">
        <f>(IF(('ИД Свод'!G80/'ИД Свод'!G81)&lt;'Методика оценки'!$H$325,'Методика оценки'!$E$325,IF(('ИД Свод'!G80/'ИД Свод'!G81)&gt;='Методика оценки'!$H$326,'Методика оценки'!$E$326,'Методика оценки'!$E$325)))*$D$72</f>
        <v>25</v>
      </c>
      <c r="I72" s="118">
        <f>(IF(('ИД Свод'!H80/'ИД Свод'!H81)&lt;'Методика оценки'!$H$325,'Методика оценки'!$E$325,IF(('ИД Свод'!H80/'ИД Свод'!H81)&gt;='Методика оценки'!$H$326,'Методика оценки'!$E$326,'Методика оценки'!$E$325)))*$D$72</f>
        <v>25</v>
      </c>
      <c r="J72" s="118">
        <f>(IF(('ИД Свод'!I80/'ИД Свод'!I81)&lt;'Методика оценки'!$H$325,'Методика оценки'!$E$325,IF(('ИД Свод'!I80/'ИД Свод'!I81)&gt;='Методика оценки'!$H$326,'Методика оценки'!$E$326,'Методика оценки'!$E$325)))*$D$72</f>
        <v>25</v>
      </c>
      <c r="K72" s="118">
        <f>(IF(('ИД Свод'!J80/'ИД Свод'!J81)&lt;'Методика оценки'!$H$325,'Методика оценки'!$E$325,IF(('ИД Свод'!J80/'ИД Свод'!J81)&gt;='Методика оценки'!$H$326,'Методика оценки'!$E$326,'Методика оценки'!$E$325)))*$D$72</f>
        <v>25</v>
      </c>
      <c r="L72" s="118">
        <f>(IF(('ИД Свод'!K80/'ИД Свод'!K81)&lt;'Методика оценки'!$H$325,'Методика оценки'!$E$325,IF(('ИД Свод'!K80/'ИД Свод'!K81)&gt;='Методика оценки'!$H$326,'Методика оценки'!$E$326,'Методика оценки'!$E$325)))*$D$72</f>
        <v>25</v>
      </c>
    </row>
    <row r="73" spans="1:12" ht="30">
      <c r="A73" s="65"/>
      <c r="B73" s="86" t="str">
        <f>'Методика оценки'!A327</f>
        <v>К5.2.</v>
      </c>
      <c r="C73" s="86" t="str">
        <f>'Методика оценки'!C327</f>
        <v>Отношение среднего размера родительской платы за услуги ДОО к среднему размеру родительской платы за услуги ДОО в Чеченской Республике</v>
      </c>
      <c r="D73" s="123">
        <f>'Методика оценки'!D327</f>
        <v>0.25</v>
      </c>
      <c r="E73" s="118">
        <f>(IF(('ИД Свод'!D82/'ИД Свод'!D83)&lt;='Методика оценки'!$H$329,'Методика оценки'!$E$329,IF(('ИД Свод'!D82/'ИД Свод'!D83)&gt;'Методика оценки'!$H$330,'Методика оценки'!$E$330,'Методика оценки'!$E$329)))*$D$73</f>
        <v>25</v>
      </c>
      <c r="F73" s="118">
        <f>(IF(('ИД Свод'!E82/'ИД Свод'!E83)&lt;='Методика оценки'!$H$329,'Методика оценки'!$E$329,IF(('ИД Свод'!E82/'ИД Свод'!E83)&gt;'Методика оценки'!$H$330,'Методика оценки'!$E$330,'Методика оценки'!$E$329)))*$D$73</f>
        <v>25</v>
      </c>
      <c r="G73" s="118">
        <f>(IF(('ИД Свод'!F82/'ИД Свод'!F83)&lt;='Методика оценки'!$H$329,'Методика оценки'!$E$329,IF(('ИД Свод'!F82/'ИД Свод'!F83)&gt;'Методика оценки'!$H$330,'Методика оценки'!$E$330,'Методика оценки'!$E$329)))*$D$73</f>
        <v>25</v>
      </c>
      <c r="H73" s="118">
        <f>(IF(('ИД Свод'!G82/'ИД Свод'!G83)&lt;='Методика оценки'!$H$329,'Методика оценки'!$E$329,IF(('ИД Свод'!G82/'ИД Свод'!G83)&gt;'Методика оценки'!$H$330,'Методика оценки'!$E$330,'Методика оценки'!$E$329)))*$D$73</f>
        <v>25</v>
      </c>
      <c r="I73" s="118">
        <f>(IF(('ИД Свод'!H82/'ИД Свод'!H83)&lt;='Методика оценки'!$H$329,'Методика оценки'!$E$329,IF(('ИД Свод'!H82/'ИД Свод'!H83)&gt;'Методика оценки'!$H$330,'Методика оценки'!$E$330,'Методика оценки'!$E$329)))*$D$73</f>
        <v>25</v>
      </c>
      <c r="J73" s="118">
        <f>(IF(('ИД Свод'!I82/'ИД Свод'!I83)&lt;='Методика оценки'!$H$329,'Методика оценки'!$E$329,IF(('ИД Свод'!I82/'ИД Свод'!I83)&gt;'Методика оценки'!$H$330,'Методика оценки'!$E$330,'Методика оценки'!$E$329)))*$D$73</f>
        <v>25</v>
      </c>
      <c r="K73" s="118">
        <f>(IF(('ИД Свод'!J82/'ИД Свод'!J83)&lt;='Методика оценки'!$H$329,'Методика оценки'!$E$329,IF(('ИД Свод'!J82/'ИД Свод'!J83)&gt;'Методика оценки'!$H$330,'Методика оценки'!$E$330,'Методика оценки'!$E$329)))*$D$73</f>
        <v>25</v>
      </c>
      <c r="L73" s="118">
        <f>(IF(('ИД Свод'!K82/'ИД Свод'!K83)&lt;='Методика оценки'!$H$329,'Методика оценки'!$E$329,IF(('ИД Свод'!K82/'ИД Свод'!K83)&gt;'Методика оценки'!$H$330,'Методика оценки'!$E$330,'Методика оценки'!$E$329)))*$D$73</f>
        <v>25</v>
      </c>
    </row>
    <row r="74" spans="1:12">
      <c r="A74" s="65"/>
      <c r="B74" s="86" t="str">
        <f>'Методика оценки'!A331</f>
        <v>К5.3.</v>
      </c>
      <c r="C74" s="86" t="str">
        <f>'Методика оценки'!C331</f>
        <v>Средние расходы на обеспечение образовательного процесса на 1 воспитанника</v>
      </c>
      <c r="D74" s="123">
        <f>'Методика оценки'!D331</f>
        <v>0.25</v>
      </c>
      <c r="E74" s="179">
        <f>IF(('ИД Свод'!D84/'ИД Свод'!D9)&lt;='Методика оценки'!$J$332,'Методика оценки'!$E$332,IF('Методика оценки'!$H$333&lt;=('ИД Свод'!D84/'ИД Свод'!D9)&lt;='Методика оценки'!$J$333,'Методика оценки'!$E$333,IF(('ИД Свод'!D84/'ИД Свод'!D9)&gt;='Методика оценки'!$H$334,'Методика оценки'!$E$334,ISERROR(0)))*$D$74)</f>
        <v>25</v>
      </c>
      <c r="F74" s="179">
        <f>IF(('ИД Свод'!E84/'ИД Свод'!E9)&lt;='Методика оценки'!$J$332,'Методика оценки'!$E$332,IF('Методика оценки'!$H$333&lt;=('ИД Свод'!E84/'ИД Свод'!E9)&lt;='Методика оценки'!$J$333,'Методика оценки'!$E$333,IF(('ИД Свод'!E84/'ИД Свод'!E9)&gt;='Методика оценки'!$H$334,'Методика оценки'!$E$334,ISERROR(0)))*$D$74)</f>
        <v>25</v>
      </c>
      <c r="G74" s="179">
        <f>IF(('ИД Свод'!F84/'ИД Свод'!F9)&lt;='Методика оценки'!$J$332,'Методика оценки'!$E$332,IF('Методика оценки'!$H$333&lt;=('ИД Свод'!F84/'ИД Свод'!F9)&lt;='Методика оценки'!$J$333,'Методика оценки'!$E$333,IF(('ИД Свод'!F84/'ИД Свод'!F9)&gt;='Методика оценки'!$H$334,'Методика оценки'!$E$334,ISERROR(0)))*$D$74)</f>
        <v>25</v>
      </c>
      <c r="H74" s="179">
        <f>IF(('ИД Свод'!G84/'ИД Свод'!G9)&lt;='Методика оценки'!$J$332,'Методика оценки'!$E$332,IF('Методика оценки'!$H$333&lt;=('ИД Свод'!G84/'ИД Свод'!G9)&lt;='Методика оценки'!$J$333,'Методика оценки'!$E$333,IF(('ИД Свод'!G84/'ИД Свод'!G9)&gt;='Методика оценки'!$H$334,'Методика оценки'!$E$334,ISERROR(0)))*$D$74)</f>
        <v>25</v>
      </c>
      <c r="I74" s="179">
        <f>IF(('ИД Свод'!H84/'ИД Свод'!H9)&lt;='Методика оценки'!$J$332,'Методика оценки'!$E$332,IF('Методика оценки'!$H$333&lt;=('ИД Свод'!H84/'ИД Свод'!H9)&lt;='Методика оценки'!$J$333,'Методика оценки'!$E$333,IF(('ИД Свод'!H84/'ИД Свод'!H9)&gt;='Методика оценки'!$H$334,'Методика оценки'!$E$334,ISERROR(0)))*$D$74)</f>
        <v>25</v>
      </c>
      <c r="J74" s="179">
        <f>IF(('ИД Свод'!I84/'ИД Свод'!I9)&lt;='Методика оценки'!$J$332,'Методика оценки'!$E$332,IF('Методика оценки'!$H$333&lt;=('ИД Свод'!I84/'ИД Свод'!I9)&lt;='Методика оценки'!$J$333,'Методика оценки'!$E$333,IF(('ИД Свод'!I84/'ИД Свод'!I9)&gt;='Методика оценки'!$H$334,'Методика оценки'!$E$334,ISERROR(0)))*$D$74)</f>
        <v>25</v>
      </c>
      <c r="K74" s="179">
        <f>IF(('ИД Свод'!J84/'ИД Свод'!J9)&lt;='Методика оценки'!$J$332,'Методика оценки'!$E$332,IF('Методика оценки'!$H$333&lt;=('ИД Свод'!J84/'ИД Свод'!J9)&lt;='Методика оценки'!$J$333,'Методика оценки'!$E$333,IF(('ИД Свод'!J84/'ИД Свод'!J9)&gt;='Методика оценки'!$H$334,'Методика оценки'!$E$334,ISERROR(0)))*$D$74)</f>
        <v>25</v>
      </c>
      <c r="L74" s="179">
        <f>IF(('ИД Свод'!K84/'ИД Свод'!K9)&lt;='Методика оценки'!$J$332,'Методика оценки'!$E$332,IF('Методика оценки'!$H$333&lt;=('ИД Свод'!K84/'ИД Свод'!K9)&lt;='Методика оценки'!$J$333,'Методика оценки'!$E$333,IF(('ИД Свод'!K84/'ИД Свод'!K9)&gt;='Методика оценки'!$H$334,'Методика оценки'!$E$334,ISERROR(0)))*$D$74)</f>
        <v>25</v>
      </c>
    </row>
    <row r="75" spans="1:12">
      <c r="A75" s="65"/>
      <c r="B75" s="111" t="str">
        <f>'Методика оценки'!A335</f>
        <v>К5.4.</v>
      </c>
      <c r="C75" s="111" t="str">
        <f>'Методика оценки'!C335</f>
        <v>Объем платных услуг на 1 воспитанника</v>
      </c>
      <c r="D75" s="123">
        <f>'Методика оценки'!D335</f>
        <v>0.25</v>
      </c>
      <c r="E75" s="179">
        <f>IF(('ИД Свод'!D85/'ИД Свод'!D9)&lt;='Методика оценки'!$J$336,'Методика оценки'!$E$336,IF('Методика оценки'!$H$337&lt;=('ИД Свод'!D85/'ИД Свод'!D9)&lt;='Методика оценки'!$J$337,'Методика оценки'!$E$337,IF(('ИД Свод'!D85/'ИД Свод'!D9)&gt;='Методика оценки'!$H$338,'Методика оценки'!$E$338,'Методика оценки'!$E$337)))*$D$75</f>
        <v>0</v>
      </c>
      <c r="F75" s="179">
        <f>IF(('ИД Свод'!E85/'ИД Свод'!E9)&lt;='Методика оценки'!$J$336,'Методика оценки'!$E$336,IF('Методика оценки'!$H$337&lt;=('ИД Свод'!E85/'ИД Свод'!E9)&lt;='Методика оценки'!$J$337,'Методика оценки'!$E$337,IF(('ИД Свод'!E85/'ИД Свод'!E9)&gt;='Методика оценки'!$H$338,'Методика оценки'!$E$338,'Методика оценки'!$E$337)))*$D$75</f>
        <v>0</v>
      </c>
      <c r="G75" s="179">
        <f>IF(('ИД Свод'!F85/'ИД Свод'!F9)&lt;='Методика оценки'!$J$336,'Методика оценки'!$E$336,IF('Методика оценки'!$H$337&lt;=('ИД Свод'!F85/'ИД Свод'!F9)&lt;='Методика оценки'!$J$337,'Методика оценки'!$E$337,IF(('ИД Свод'!F85/'ИД Свод'!F9)&gt;='Методика оценки'!$H$338,'Методика оценки'!$E$338,'Методика оценки'!$E$337)))*$D$75</f>
        <v>0</v>
      </c>
      <c r="H75" s="179">
        <f>IF(('ИД Свод'!G85/'ИД Свод'!G9)&lt;='Методика оценки'!$J$336,'Методика оценки'!$E$336,IF('Методика оценки'!$H$337&lt;=('ИД Свод'!G85/'ИД Свод'!G9)&lt;='Методика оценки'!$J$337,'Методика оценки'!$E$337,IF(('ИД Свод'!G85/'ИД Свод'!G9)&gt;='Методика оценки'!$H$338,'Методика оценки'!$E$338,'Методика оценки'!$E$337)))*$D$75</f>
        <v>0</v>
      </c>
      <c r="I75" s="179">
        <f>IF(('ИД Свод'!H85/'ИД Свод'!H9)&lt;='Методика оценки'!$J$336,'Методика оценки'!$E$336,IF('Методика оценки'!$H$337&lt;=('ИД Свод'!H85/'ИД Свод'!H9)&lt;='Методика оценки'!$J$337,'Методика оценки'!$E$337,IF(('ИД Свод'!H85/'ИД Свод'!H9)&gt;='Методика оценки'!$H$338,'Методика оценки'!$E$338,'Методика оценки'!$E$337)))*$D$75</f>
        <v>0</v>
      </c>
      <c r="J75" s="179">
        <f>IF(('ИД Свод'!I85/'ИД Свод'!I9)&lt;='Методика оценки'!$J$336,'Методика оценки'!$E$336,IF('Методика оценки'!$H$337&lt;=('ИД Свод'!I85/'ИД Свод'!I9)&lt;='Методика оценки'!$J$337,'Методика оценки'!$E$337,IF(('ИД Свод'!I85/'ИД Свод'!I9)&gt;='Методика оценки'!$H$338,'Методика оценки'!$E$338,'Методика оценки'!$E$337)))*$D$75</f>
        <v>0</v>
      </c>
      <c r="K75" s="179">
        <f>IF(('ИД Свод'!J85/'ИД Свод'!J9)&lt;='Методика оценки'!$J$336,'Методика оценки'!$E$336,IF('Методика оценки'!$H$337&lt;=('ИД Свод'!J85/'ИД Свод'!J9)&lt;='Методика оценки'!$J$337,'Методика оценки'!$E$337,IF(('ИД Свод'!J85/'ИД Свод'!J9)&gt;='Методика оценки'!$H$338,'Методика оценки'!$E$338,'Методика оценки'!$E$337)))*$D$75</f>
        <v>0</v>
      </c>
      <c r="L75" s="179">
        <f>IF(('ИД Свод'!K85/'ИД Свод'!K9)&lt;='Методика оценки'!$J$336,'Методика оценки'!$E$336,IF('Методика оценки'!$H$337&lt;=('ИД Свод'!K85/'ИД Свод'!K9)&lt;='Методика оценки'!$J$337,'Методика оценки'!$E$337,IF(('ИД Свод'!K85/'ИД Свод'!K9)&gt;='Методика оценки'!$H$338,'Методика оценки'!$E$338,'Методика оценки'!$E$337)))*$D$75</f>
        <v>0</v>
      </c>
    </row>
    <row r="76" spans="1:12">
      <c r="A76" s="64"/>
      <c r="B76" s="106" t="str">
        <f>'Методика оценки'!A341</f>
        <v>К6</v>
      </c>
      <c r="C76" s="106" t="str">
        <f>'Методика оценки'!B341</f>
        <v>Группа критериев 6. Качество информирования</v>
      </c>
      <c r="D76" s="122">
        <f>'Методика оценки'!D341</f>
        <v>0.1</v>
      </c>
      <c r="E76" s="178">
        <f t="shared" ref="E76:L76" si="6">(SUM(E77:E78)+SUM(E84:E85)+SUM(E88:E90)+SUM(E94:E97))*$D$76</f>
        <v>5.3330000000000002</v>
      </c>
      <c r="F76" s="178">
        <f t="shared" si="6"/>
        <v>5.3330000000000002</v>
      </c>
      <c r="G76" s="178">
        <f t="shared" si="6"/>
        <v>5.3330000000000002</v>
      </c>
      <c r="H76" s="178">
        <f t="shared" si="6"/>
        <v>4.2329999999999997</v>
      </c>
      <c r="I76" s="178">
        <f t="shared" si="6"/>
        <v>1</v>
      </c>
      <c r="J76" s="178">
        <f t="shared" si="6"/>
        <v>4.9990000000000006</v>
      </c>
      <c r="K76" s="178">
        <f t="shared" si="6"/>
        <v>1.1000000000000001</v>
      </c>
      <c r="L76" s="178">
        <f t="shared" si="6"/>
        <v>6.9990000000000014</v>
      </c>
    </row>
    <row r="77" spans="1:12">
      <c r="A77" s="65"/>
      <c r="B77" s="111" t="str">
        <f>'Методика оценки'!A342</f>
        <v>К6.1.</v>
      </c>
      <c r="C77" s="86" t="str">
        <f>'Методика оценки'!C342</f>
        <v>Наличие функционирующего официального сайта ДОО в сети Интернет</v>
      </c>
      <c r="D77" s="123">
        <f>'Методика оценки'!D342</f>
        <v>0.05</v>
      </c>
      <c r="E77" s="118">
        <f>(IF('ИД Свод'!D86='Методика оценки'!$H$343,'Методика оценки'!$E$343,IF('ИД Свод'!D86='Методика оценки'!$H$344,'Методика оценки'!$E$344,'Методика оценки'!$E$343)))*$D$77</f>
        <v>5</v>
      </c>
      <c r="F77" s="118">
        <f>(IF('ИД Свод'!E86='Методика оценки'!$H$343,'Методика оценки'!$E$343,IF('ИД Свод'!E86='Методика оценки'!$H$344,'Методика оценки'!$E$344,'Методика оценки'!$E$343)))*$D$77</f>
        <v>5</v>
      </c>
      <c r="G77" s="118">
        <f>(IF('ИД Свод'!F86='Методика оценки'!$H$343,'Методика оценки'!$E$343,IF('ИД Свод'!F86='Методика оценки'!$H$344,'Методика оценки'!$E$344,'Методика оценки'!$E$343)))*$D$77</f>
        <v>5</v>
      </c>
      <c r="H77" s="118">
        <f>(IF('ИД Свод'!G86='Методика оценки'!$H$343,'Методика оценки'!$E$343,IF('ИД Свод'!G86='Методика оценки'!$H$344,'Методика оценки'!$E$344,'Методика оценки'!$E$343)))*$D$77</f>
        <v>5</v>
      </c>
      <c r="I77" s="118">
        <f>(IF('ИД Свод'!H86='Методика оценки'!$H$343,'Методика оценки'!$E$343,IF('ИД Свод'!H86='Методика оценки'!$H$344,'Методика оценки'!$E$344,'Методика оценки'!$E$343)))*$D$77</f>
        <v>5</v>
      </c>
      <c r="J77" s="118">
        <f>(IF('ИД Свод'!I86='Методика оценки'!$H$343,'Методика оценки'!$E$343,IF('ИД Свод'!I86='Методика оценки'!$H$344,'Методика оценки'!$E$344,'Методика оценки'!$E$343)))*$D$77</f>
        <v>5</v>
      </c>
      <c r="K77" s="118">
        <f>(IF('ИД Свод'!J86='Методика оценки'!$H$343,'Методика оценки'!$E$343,IF('ИД Свод'!J86='Методика оценки'!$H$344,'Методика оценки'!$E$344,'Методика оценки'!$E$343)))*$D$77</f>
        <v>0</v>
      </c>
      <c r="L77" s="118">
        <f>(IF('ИД Свод'!K86='Методика оценки'!$H$343,'Методика оценки'!$E$343,IF('ИД Свод'!K86='Методика оценки'!$H$344,'Методика оценки'!$E$344,'Методика оценки'!$E$343)))*$D$77</f>
        <v>5</v>
      </c>
    </row>
    <row r="78" spans="1:12">
      <c r="A78" s="65"/>
      <c r="B78" s="111" t="str">
        <f>'Методика оценки'!A345</f>
        <v>К6.2.</v>
      </c>
      <c r="C78" s="86" t="str">
        <f>'Методика оценки'!C345</f>
        <v>Наличие на официальном сайте ДОО учредительной и контактной информации</v>
      </c>
      <c r="D78" s="123">
        <f>'Методика оценки'!D345</f>
        <v>0.05</v>
      </c>
      <c r="E78" s="118">
        <f t="shared" ref="E78:L78" si="7">SUM(E79:E83)*$D$78</f>
        <v>5</v>
      </c>
      <c r="F78" s="118">
        <f t="shared" si="7"/>
        <v>5</v>
      </c>
      <c r="G78" s="118">
        <f t="shared" si="7"/>
        <v>5</v>
      </c>
      <c r="H78" s="118">
        <f t="shared" si="7"/>
        <v>4</v>
      </c>
      <c r="I78" s="118">
        <f t="shared" si="7"/>
        <v>5</v>
      </c>
      <c r="J78" s="118">
        <f t="shared" si="7"/>
        <v>5</v>
      </c>
      <c r="K78" s="118">
        <f t="shared" si="7"/>
        <v>1</v>
      </c>
      <c r="L78" s="118">
        <f t="shared" si="7"/>
        <v>5</v>
      </c>
    </row>
    <row r="79" spans="1:12">
      <c r="A79" s="66"/>
      <c r="B79" s="112" t="str">
        <f>'Методика оценки'!A346</f>
        <v>К6.2.1.</v>
      </c>
      <c r="C79" s="113" t="str">
        <f>'Методика оценки'!K346</f>
        <v>о дате создания ДОО</v>
      </c>
      <c r="D79" s="124"/>
      <c r="E79" s="182">
        <f>IF('ИД Свод'!D88='Методика оценки'!$H$347,'Методика оценки'!$E$347,IF('ИД Свод'!D88='Методика оценки'!$H$348,'Методика оценки'!$E$348,'Методика оценки'!$E$347))</f>
        <v>20</v>
      </c>
      <c r="F79" s="182">
        <f>IF('ИД Свод'!E88='Методика оценки'!$H$347,'Методика оценки'!$E$347,IF('ИД Свод'!E88='Методика оценки'!$H$348,'Методика оценки'!$E$348,'Методика оценки'!$E$347))</f>
        <v>20</v>
      </c>
      <c r="G79" s="182">
        <f>IF('ИД Свод'!F88='Методика оценки'!$H$347,'Методика оценки'!$E$347,IF('ИД Свод'!F88='Методика оценки'!$H$348,'Методика оценки'!$E$348,'Методика оценки'!$E$347))</f>
        <v>20</v>
      </c>
      <c r="H79" s="182">
        <f>IF('ИД Свод'!G88='Методика оценки'!$H$347,'Методика оценки'!$E$347,IF('ИД Свод'!G88='Методика оценки'!$H$348,'Методика оценки'!$E$348,'Методика оценки'!$E$347))</f>
        <v>0</v>
      </c>
      <c r="I79" s="182">
        <f>IF('ИД Свод'!H88='Методика оценки'!$H$347,'Методика оценки'!$E$347,IF('ИД Свод'!H88='Методика оценки'!$H$348,'Методика оценки'!$E$348,'Методика оценки'!$E$347))</f>
        <v>20</v>
      </c>
      <c r="J79" s="182">
        <f>IF('ИД Свод'!I88='Методика оценки'!$H$347,'Методика оценки'!$E$347,IF('ИД Свод'!I88='Методика оценки'!$H$348,'Методика оценки'!$E$348,'Методика оценки'!$E$347))</f>
        <v>20</v>
      </c>
      <c r="K79" s="182">
        <f>IF('ИД Свод'!J88='Методика оценки'!$H$347,'Методика оценки'!$E$347,IF('ИД Свод'!J88='Методика оценки'!$H$348,'Методика оценки'!$E$348,'Методика оценки'!$E$347))</f>
        <v>0</v>
      </c>
      <c r="L79" s="182">
        <f>IF('ИД Свод'!K88='Методика оценки'!$H$347,'Методика оценки'!$E$347,IF('ИД Свод'!K88='Методика оценки'!$H$348,'Методика оценки'!$E$348,'Методика оценки'!$E$347))</f>
        <v>20</v>
      </c>
    </row>
    <row r="80" spans="1:12">
      <c r="A80" s="66"/>
      <c r="B80" s="112" t="str">
        <f>'Методика оценки'!A349</f>
        <v>К6.2.2.</v>
      </c>
      <c r="C80" s="113" t="str">
        <f>'Методика оценки'!K349</f>
        <v>об учредителях ДОО</v>
      </c>
      <c r="D80" s="124"/>
      <c r="E80" s="182">
        <f>IF('ИД Свод'!D89='Методика оценки'!$H$350,'Методика оценки'!$E$350,IF('ИД Свод'!D89='Методика оценки'!$H$351,'Методика оценки'!$E$351,'Методика оценки'!$E$350))</f>
        <v>20</v>
      </c>
      <c r="F80" s="182">
        <f>IF('ИД Свод'!E89='Методика оценки'!$H$350,'Методика оценки'!$E$350,IF('ИД Свод'!E89='Методика оценки'!$H$351,'Методика оценки'!$E$351,'Методика оценки'!$E$350))</f>
        <v>20</v>
      </c>
      <c r="G80" s="182">
        <f>IF('ИД Свод'!F89='Методика оценки'!$H$350,'Методика оценки'!$E$350,IF('ИД Свод'!F89='Методика оценки'!$H$351,'Методика оценки'!$E$351,'Методика оценки'!$E$350))</f>
        <v>20</v>
      </c>
      <c r="H80" s="182">
        <f>IF('ИД Свод'!G89='Методика оценки'!$H$350,'Методика оценки'!$E$350,IF('ИД Свод'!G89='Методика оценки'!$H$351,'Методика оценки'!$E$351,'Методика оценки'!$E$350))</f>
        <v>20</v>
      </c>
      <c r="I80" s="182">
        <f>IF('ИД Свод'!H89='Методика оценки'!$H$350,'Методика оценки'!$E$350,IF('ИД Свод'!H89='Методика оценки'!$H$351,'Методика оценки'!$E$351,'Методика оценки'!$E$350))</f>
        <v>20</v>
      </c>
      <c r="J80" s="182">
        <f>IF('ИД Свод'!I89='Методика оценки'!$H$350,'Методика оценки'!$E$350,IF('ИД Свод'!I89='Методика оценки'!$H$351,'Методика оценки'!$E$351,'Методика оценки'!$E$350))</f>
        <v>20</v>
      </c>
      <c r="K80" s="182">
        <f>IF('ИД Свод'!J89='Методика оценки'!$H$350,'Методика оценки'!$E$350,IF('ИД Свод'!J89='Методика оценки'!$H$351,'Методика оценки'!$E$351,'Методика оценки'!$E$350))</f>
        <v>0</v>
      </c>
      <c r="L80" s="182">
        <f>IF('ИД Свод'!K89='Методика оценки'!$H$350,'Методика оценки'!$E$350,IF('ИД Свод'!K89='Методика оценки'!$H$351,'Методика оценки'!$E$351,'Методика оценки'!$E$350))</f>
        <v>20</v>
      </c>
    </row>
    <row r="81" spans="1:12">
      <c r="A81" s="66"/>
      <c r="B81" s="112" t="str">
        <f>'Методика оценки'!A352</f>
        <v>К6.2.3.</v>
      </c>
      <c r="C81" s="113" t="str">
        <f>'Методика оценки'!K352</f>
        <v>о месте нахождения ДОО</v>
      </c>
      <c r="D81" s="124"/>
      <c r="E81" s="182">
        <f>IF('ИД Свод'!D90='Методика оценки'!$H$353,'Методика оценки'!$E$353,IF('ИД Свод'!D90='Методика оценки'!$H$354,'Методика оценки'!$E$354,'Методика оценки'!$E$353))</f>
        <v>20</v>
      </c>
      <c r="F81" s="182">
        <f>IF('ИД Свод'!E90='Методика оценки'!$H$353,'Методика оценки'!$E$353,IF('ИД Свод'!E90='Методика оценки'!$H$354,'Методика оценки'!$E$354,'Методика оценки'!$E$353))</f>
        <v>20</v>
      </c>
      <c r="G81" s="182">
        <f>IF('ИД Свод'!F90='Методика оценки'!$H$353,'Методика оценки'!$E$353,IF('ИД Свод'!F90='Методика оценки'!$H$354,'Методика оценки'!$E$354,'Методика оценки'!$E$353))</f>
        <v>20</v>
      </c>
      <c r="H81" s="182">
        <f>IF('ИД Свод'!G90='Методика оценки'!$H$353,'Методика оценки'!$E$353,IF('ИД Свод'!G90='Методика оценки'!$H$354,'Методика оценки'!$E$354,'Методика оценки'!$E$353))</f>
        <v>20</v>
      </c>
      <c r="I81" s="182">
        <f>IF('ИД Свод'!H90='Методика оценки'!$H$353,'Методика оценки'!$E$353,IF('ИД Свод'!H90='Методика оценки'!$H$354,'Методика оценки'!$E$354,'Методика оценки'!$E$353))</f>
        <v>20</v>
      </c>
      <c r="J81" s="182">
        <f>IF('ИД Свод'!I90='Методика оценки'!$H$353,'Методика оценки'!$E$353,IF('ИД Свод'!I90='Методика оценки'!$H$354,'Методика оценки'!$E$354,'Методика оценки'!$E$353))</f>
        <v>20</v>
      </c>
      <c r="K81" s="182">
        <f>IF('ИД Свод'!J90='Методика оценки'!$H$353,'Методика оценки'!$E$353,IF('ИД Свод'!J90='Методика оценки'!$H$354,'Методика оценки'!$E$354,'Методика оценки'!$E$353))</f>
        <v>0</v>
      </c>
      <c r="L81" s="182">
        <f>IF('ИД Свод'!K90='Методика оценки'!$H$353,'Методика оценки'!$E$353,IF('ИД Свод'!K90='Методика оценки'!$H$354,'Методика оценки'!$E$354,'Методика оценки'!$E$353))</f>
        <v>20</v>
      </c>
    </row>
    <row r="82" spans="1:12">
      <c r="A82" s="66"/>
      <c r="B82" s="112" t="str">
        <f>'Методика оценки'!A355</f>
        <v>К6.2.4.</v>
      </c>
      <c r="C82" s="113" t="str">
        <f>'Методика оценки'!K355</f>
        <v>о графике работы ДОО</v>
      </c>
      <c r="D82" s="124"/>
      <c r="E82" s="182">
        <f>IF('ИД Свод'!D91='Методика оценки'!$H$356,'Методика оценки'!$E$356,IF('ИД Свод'!D91='Методика оценки'!$H$357,'Методика оценки'!$E$357,'Методика оценки'!$E$356))</f>
        <v>20</v>
      </c>
      <c r="F82" s="182">
        <f>IF('ИД Свод'!E91='Методика оценки'!$H$356,'Методика оценки'!$E$356,IF('ИД Свод'!E91='Методика оценки'!$H$357,'Методика оценки'!$E$357,'Методика оценки'!$E$356))</f>
        <v>20</v>
      </c>
      <c r="G82" s="182">
        <f>IF('ИД Свод'!F91='Методика оценки'!$H$356,'Методика оценки'!$E$356,IF('ИД Свод'!F91='Методика оценки'!$H$357,'Методика оценки'!$E$357,'Методика оценки'!$E$356))</f>
        <v>20</v>
      </c>
      <c r="H82" s="182">
        <f>IF('ИД Свод'!G91='Методика оценки'!$H$356,'Методика оценки'!$E$356,IF('ИД Свод'!G91='Методика оценки'!$H$357,'Методика оценки'!$E$357,'Методика оценки'!$E$356))</f>
        <v>20</v>
      </c>
      <c r="I82" s="182">
        <f>IF('ИД Свод'!H91='Методика оценки'!$H$356,'Методика оценки'!$E$356,IF('ИД Свод'!H91='Методика оценки'!$H$357,'Методика оценки'!$E$357,'Методика оценки'!$E$356))</f>
        <v>20</v>
      </c>
      <c r="J82" s="182">
        <f>IF('ИД Свод'!I91='Методика оценки'!$H$356,'Методика оценки'!$E$356,IF('ИД Свод'!I91='Методика оценки'!$H$357,'Методика оценки'!$E$357,'Методика оценки'!$E$356))</f>
        <v>20</v>
      </c>
      <c r="K82" s="182">
        <f>IF('ИД Свод'!J91='Методика оценки'!$H$356,'Методика оценки'!$E$356,IF('ИД Свод'!J91='Методика оценки'!$H$357,'Методика оценки'!$E$357,'Методика оценки'!$E$356))</f>
        <v>0</v>
      </c>
      <c r="L82" s="182">
        <f>IF('ИД Свод'!K91='Методика оценки'!$H$356,'Методика оценки'!$E$356,IF('ИД Свод'!K91='Методика оценки'!$H$357,'Методика оценки'!$E$357,'Методика оценки'!$E$356))</f>
        <v>20</v>
      </c>
    </row>
    <row r="83" spans="1:12">
      <c r="A83" s="66"/>
      <c r="B83" s="112" t="str">
        <f>'Методика оценки'!A358</f>
        <v>К6.2.5.</v>
      </c>
      <c r="C83" s="113" t="str">
        <f>'Методика оценки'!K358</f>
        <v>контактной информации ДОО (телефона, электронной почты)</v>
      </c>
      <c r="D83" s="124"/>
      <c r="E83" s="182">
        <f>IF('ИД Свод'!D92='Методика оценки'!$H$359,'Методика оценки'!$E$359,IF('ИД Свод'!D92='Методика оценки'!$H4360,'Методика оценки'!$E$359,'Методика оценки'!$E$360))</f>
        <v>20</v>
      </c>
      <c r="F83" s="182">
        <f>IF('ИД Свод'!E92='Методика оценки'!$H$359,'Методика оценки'!$E$359,IF('ИД Свод'!E92='Методика оценки'!$H4360,'Методика оценки'!$E$359,'Методика оценки'!$E$360))</f>
        <v>20</v>
      </c>
      <c r="G83" s="182">
        <f>IF('ИД Свод'!F92='Методика оценки'!$H$359,'Методика оценки'!$E$359,IF('ИД Свод'!F92='Методика оценки'!$H4360,'Методика оценки'!$E$359,'Методика оценки'!$E$360))</f>
        <v>20</v>
      </c>
      <c r="H83" s="182">
        <f>IF('ИД Свод'!G92='Методика оценки'!$H$359,'Методика оценки'!$E$359,IF('ИД Свод'!G92='Методика оценки'!$H4360,'Методика оценки'!$E$359,'Методика оценки'!$E$360))</f>
        <v>20</v>
      </c>
      <c r="I83" s="182">
        <f>IF('ИД Свод'!H92='Методика оценки'!$H$359,'Методика оценки'!$E$359,IF('ИД Свод'!H92='Методика оценки'!$H4360,'Методика оценки'!$E$359,'Методика оценки'!$E$360))</f>
        <v>20</v>
      </c>
      <c r="J83" s="182">
        <f>IF('ИД Свод'!I92='Методика оценки'!$H$359,'Методика оценки'!$E$359,IF('ИД Свод'!I92='Методика оценки'!$H4360,'Методика оценки'!$E$359,'Методика оценки'!$E$360))</f>
        <v>20</v>
      </c>
      <c r="K83" s="182">
        <f>IF('ИД Свод'!J92='Методика оценки'!$H$359,'Методика оценки'!$E$359,IF('ИД Свод'!J92='Методика оценки'!$H4360,'Методика оценки'!$E$359,'Методика оценки'!$E$360))</f>
        <v>20</v>
      </c>
      <c r="L83" s="182">
        <f>IF('ИД Свод'!K92='Методика оценки'!$H$359,'Методика оценки'!$E$359,IF('ИД Свод'!K92='Методика оценки'!$H4360,'Методика оценки'!$E$359,'Методика оценки'!$E$360))</f>
        <v>20</v>
      </c>
    </row>
    <row r="84" spans="1:12">
      <c r="A84" s="65"/>
      <c r="B84" s="111" t="str">
        <f>'Методика оценки'!A361</f>
        <v>К6.3.</v>
      </c>
      <c r="C84" s="86" t="str">
        <f>'Методика оценки'!C361</f>
        <v>Наличие  на официальном сайте ДОО сведений о педагогических работниках</v>
      </c>
      <c r="D84" s="123">
        <f>'Методика оценки'!D361</f>
        <v>0.1</v>
      </c>
      <c r="E84" s="118">
        <f>(IF('ИД Свод'!D93='Методика оценки'!$H$362,'Методика оценки'!$E$362,IF('ИД Свод'!D93='Методика оценки'!$H$363,'Методика оценки'!$E$363,'Методика оценки'!$E$362)))*$D$84</f>
        <v>10</v>
      </c>
      <c r="F84" s="118">
        <f>(IF('ИД Свод'!E93='Методика оценки'!$H$362,'Методика оценки'!$E$362,IF('ИД Свод'!E93='Методика оценки'!$H$363,'Методика оценки'!$E$363,'Методика оценки'!$E$362)))*$D$84</f>
        <v>10</v>
      </c>
      <c r="G84" s="118">
        <f>(IF('ИД Свод'!F93='Методика оценки'!$H$362,'Методика оценки'!$E$362,IF('ИД Свод'!F93='Методика оценки'!$H$363,'Методика оценки'!$E$363,'Методика оценки'!$E$362)))*$D$84</f>
        <v>10</v>
      </c>
      <c r="H84" s="118">
        <f>(IF('ИД Свод'!G93='Методика оценки'!$H$362,'Методика оценки'!$E$362,IF('ИД Свод'!G93='Методика оценки'!$H$363,'Методика оценки'!$E$363,'Методика оценки'!$E$362)))*$D$84</f>
        <v>10</v>
      </c>
      <c r="I84" s="118">
        <f>(IF('ИД Свод'!H93='Методика оценки'!$H$362,'Методика оценки'!$E$362,IF('ИД Свод'!H93='Методика оценки'!$H$363,'Методика оценки'!$E$363,'Методика оценки'!$E$362)))*$D$84</f>
        <v>0</v>
      </c>
      <c r="J84" s="118">
        <f>(IF('ИД Свод'!I93='Методика оценки'!$H$362,'Методика оценки'!$E$362,IF('ИД Свод'!I93='Методика оценки'!$H$363,'Методика оценки'!$E$363,'Методика оценки'!$E$362)))*$D$84</f>
        <v>0</v>
      </c>
      <c r="K84" s="118">
        <f>(IF('ИД Свод'!J93='Методика оценки'!$H$362,'Методика оценки'!$E$362,IF('ИД Свод'!J93='Методика оценки'!$H$363,'Методика оценки'!$E$363,'Методика оценки'!$E$362)))*$D$84</f>
        <v>0</v>
      </c>
      <c r="L84" s="118">
        <f>(IF('ИД Свод'!K93='Методика оценки'!$H$362,'Методика оценки'!$E$362,IF('ИД Свод'!K93='Методика оценки'!$H$363,'Методика оценки'!$E$363,'Методика оценки'!$E$362)))*$D$84</f>
        <v>10</v>
      </c>
    </row>
    <row r="85" spans="1:12">
      <c r="A85" s="65"/>
      <c r="B85" s="111" t="str">
        <f>'Методика оценки'!A364</f>
        <v>К6.4.</v>
      </c>
      <c r="C85" s="86" t="str">
        <f>'Методика оценки'!C364</f>
        <v>Наличие на официальном сайте ДОО информации о системе управления ДОО</v>
      </c>
      <c r="D85" s="123">
        <f>'Методика оценки'!D364</f>
        <v>0.1</v>
      </c>
      <c r="E85" s="118">
        <f t="shared" ref="E85:L85" si="8">SUM(E86:E87)*$D$85</f>
        <v>10</v>
      </c>
      <c r="F85" s="118">
        <f t="shared" si="8"/>
        <v>10</v>
      </c>
      <c r="G85" s="118">
        <f t="shared" si="8"/>
        <v>10</v>
      </c>
      <c r="H85" s="118">
        <f t="shared" si="8"/>
        <v>0</v>
      </c>
      <c r="I85" s="118">
        <f t="shared" si="8"/>
        <v>0</v>
      </c>
      <c r="J85" s="118">
        <f t="shared" si="8"/>
        <v>0</v>
      </c>
      <c r="K85" s="118">
        <f t="shared" si="8"/>
        <v>0</v>
      </c>
      <c r="L85" s="118">
        <f t="shared" si="8"/>
        <v>10</v>
      </c>
    </row>
    <row r="86" spans="1:12">
      <c r="A86" s="66"/>
      <c r="B86" s="112" t="str">
        <f>'Методика оценки'!A365</f>
        <v>К6.4.1.</v>
      </c>
      <c r="C86" s="113" t="str">
        <f>'Методика оценки'!K365</f>
        <v>об органах управления</v>
      </c>
      <c r="D86" s="124"/>
      <c r="E86" s="182">
        <f>IF('ИД Свод'!D95='Методика оценки'!$H$366,'Методика оценки'!$E$366,IF('ИД Свод'!D95='Методика оценки'!$H$367,'Методика оценки'!$E$367,'Методика оценки'!$E$366))</f>
        <v>50</v>
      </c>
      <c r="F86" s="182">
        <f>IF('ИД Свод'!E95='Методика оценки'!$H$366,'Методика оценки'!$E$366,IF('ИД Свод'!E95='Методика оценки'!$H$367,'Методика оценки'!$E$367,'Методика оценки'!$E$366))</f>
        <v>50</v>
      </c>
      <c r="G86" s="182">
        <f>IF('ИД Свод'!F95='Методика оценки'!$H$366,'Методика оценки'!$E$366,IF('ИД Свод'!F95='Методика оценки'!$H$367,'Методика оценки'!$E$367,'Методика оценки'!$E$366))</f>
        <v>50</v>
      </c>
      <c r="H86" s="182">
        <f>IF('ИД Свод'!G95='Методика оценки'!$H$366,'Методика оценки'!$E$366,IF('ИД Свод'!G95='Методика оценки'!$H$367,'Методика оценки'!$E$367,'Методика оценки'!$E$366))</f>
        <v>0</v>
      </c>
      <c r="I86" s="182">
        <f>IF('ИД Свод'!H95='Методика оценки'!$H$366,'Методика оценки'!$E$366,IF('ИД Свод'!H95='Методика оценки'!$H$367,'Методика оценки'!$E$367,'Методика оценки'!$E$366))</f>
        <v>0</v>
      </c>
      <c r="J86" s="182">
        <f>IF('ИД Свод'!I95='Методика оценки'!$H$366,'Методика оценки'!$E$366,IF('ИД Свод'!I95='Методика оценки'!$H$367,'Методика оценки'!$E$367,'Методика оценки'!$E$366))</f>
        <v>0</v>
      </c>
      <c r="K86" s="182">
        <f>IF('ИД Свод'!J95='Методика оценки'!$H$366,'Методика оценки'!$E$366,IF('ИД Свод'!J95='Методика оценки'!$H$367,'Методика оценки'!$E$367,'Методика оценки'!$E$366))</f>
        <v>0</v>
      </c>
      <c r="L86" s="182">
        <f>IF('ИД Свод'!K95='Методика оценки'!$H$366,'Методика оценки'!$E$366,IF('ИД Свод'!K95='Методика оценки'!$H$367,'Методика оценки'!$E$367,'Методика оценки'!$E$366))</f>
        <v>50</v>
      </c>
    </row>
    <row r="87" spans="1:12">
      <c r="A87" s="66"/>
      <c r="B87" s="112" t="str">
        <f>'Методика оценки'!A368</f>
        <v>К6.4.2.</v>
      </c>
      <c r="C87" s="113" t="str">
        <f>'Методика оценки'!K368</f>
        <v>о руководителях органов управления</v>
      </c>
      <c r="D87" s="124"/>
      <c r="E87" s="182">
        <f>IF('ИД Свод'!D96='Методика оценки'!$H$369,'Методика оценки'!$E$369,IF('ИД Свод'!D96='Методика оценки'!$H$370,'Методика оценки'!$E$370,'Методика оценки'!$E$369))</f>
        <v>50</v>
      </c>
      <c r="F87" s="182">
        <f>IF('ИД Свод'!E96='Методика оценки'!$H$369,'Методика оценки'!$E$369,IF('ИД Свод'!E96='Методика оценки'!$H$370,'Методика оценки'!$E$370,'Методика оценки'!$E$369))</f>
        <v>50</v>
      </c>
      <c r="G87" s="182">
        <f>IF('ИД Свод'!F96='Методика оценки'!$H$369,'Методика оценки'!$E$369,IF('ИД Свод'!F96='Методика оценки'!$H$370,'Методика оценки'!$E$370,'Методика оценки'!$E$369))</f>
        <v>50</v>
      </c>
      <c r="H87" s="182">
        <f>IF('ИД Свод'!G96='Методика оценки'!$H$369,'Методика оценки'!$E$369,IF('ИД Свод'!G96='Методика оценки'!$H$370,'Методика оценки'!$E$370,'Методика оценки'!$E$369))</f>
        <v>0</v>
      </c>
      <c r="I87" s="182">
        <f>IF('ИД Свод'!H96='Методика оценки'!$H$369,'Методика оценки'!$E$369,IF('ИД Свод'!H96='Методика оценки'!$H$370,'Методика оценки'!$E$370,'Методика оценки'!$E$369))</f>
        <v>0</v>
      </c>
      <c r="J87" s="182">
        <f>IF('ИД Свод'!I96='Методика оценки'!$H$369,'Методика оценки'!$E$369,IF('ИД Свод'!I96='Методика оценки'!$H$370,'Методика оценки'!$E$370,'Методика оценки'!$E$369))</f>
        <v>0</v>
      </c>
      <c r="K87" s="182">
        <f>IF('ИД Свод'!J96='Методика оценки'!$H$369,'Методика оценки'!$E$369,IF('ИД Свод'!J96='Методика оценки'!$H$370,'Методика оценки'!$E$370,'Методика оценки'!$E$369))</f>
        <v>0</v>
      </c>
      <c r="L87" s="182">
        <f>IF('ИД Свод'!K96='Методика оценки'!$H$369,'Методика оценки'!$E$369,IF('ИД Свод'!K96='Методика оценки'!$H$370,'Методика оценки'!$E$370,'Методика оценки'!$E$369))</f>
        <v>50</v>
      </c>
    </row>
    <row r="88" spans="1:12">
      <c r="A88" s="65"/>
      <c r="B88" s="111" t="str">
        <f>'Методика оценки'!A371</f>
        <v>К6.5.</v>
      </c>
      <c r="C88" s="86" t="str">
        <f>'Методика оценки'!C371</f>
        <v>Наличие на официальном сайте отчета о результатах самообследования ДОО</v>
      </c>
      <c r="D88" s="123">
        <f>'Методика оценки'!D371</f>
        <v>0.1</v>
      </c>
      <c r="E88" s="118">
        <f>(IF('ИД Свод'!D97='Методика оценки'!$H$372,'Методика оценки'!$E4372,IF('ИД Свод'!D97='Методика оценки'!$H$373,'Методика оценки'!$E$373,'Методика оценки'!$E$372)))*$D$88</f>
        <v>0</v>
      </c>
      <c r="F88" s="118">
        <f>(IF('ИД Свод'!E97='Методика оценки'!$H$372,'Методика оценки'!$E4372,IF('ИД Свод'!E97='Методика оценки'!$H$373,'Методика оценки'!$E$373,'Методика оценки'!$E$372)))*$D$88</f>
        <v>0</v>
      </c>
      <c r="G88" s="118">
        <f>(IF('ИД Свод'!F97='Методика оценки'!$H$372,'Методика оценки'!$E4372,IF('ИД Свод'!F97='Методика оценки'!$H$373,'Методика оценки'!$E$373,'Методика оценки'!$E$372)))*$D$88</f>
        <v>0</v>
      </c>
      <c r="H88" s="118">
        <f>(IF('ИД Свод'!G97='Методика оценки'!$H$372,'Методика оценки'!$E4372,IF('ИД Свод'!G97='Методика оценки'!$H$373,'Методика оценки'!$E$373,'Методика оценки'!$E$372)))*$D$88</f>
        <v>0</v>
      </c>
      <c r="I88" s="118">
        <f>(IF('ИД Свод'!H97='Методика оценки'!$H$372,'Методика оценки'!$E4372,IF('ИД Свод'!H97='Методика оценки'!$H$373,'Методика оценки'!$E$373,'Методика оценки'!$E$372)))*$D$88</f>
        <v>0</v>
      </c>
      <c r="J88" s="118">
        <f>(IF('ИД Свод'!I97='Методика оценки'!$H$372,'Методика оценки'!$E4372,IF('ИД Свод'!I97='Методика оценки'!$H$373,'Методика оценки'!$E$373,'Методика оценки'!$E$372)))*$D$88</f>
        <v>0</v>
      </c>
      <c r="K88" s="118">
        <f>(IF('ИД Свод'!J97='Методика оценки'!$H$372,'Методика оценки'!$E4372,IF('ИД Свод'!J97='Методика оценки'!$H$373,'Методика оценки'!$E$373,'Методика оценки'!$E$372)))*$D$88</f>
        <v>0</v>
      </c>
      <c r="L88" s="118">
        <f>(IF('ИД Свод'!K97='Методика оценки'!$H$372,'Методика оценки'!$E4372,IF('ИД Свод'!K97='Методика оценки'!$H$373,'Методика оценки'!$E$373,'Методика оценки'!$E$372)))*$D$88</f>
        <v>0</v>
      </c>
    </row>
    <row r="89" spans="1:12" ht="30">
      <c r="A89" s="65"/>
      <c r="B89" s="111" t="str">
        <f>'Методика оценки'!A374</f>
        <v>К6.6.</v>
      </c>
      <c r="C89" s="86" t="str">
        <f>'Методика оценки'!C374</f>
        <v>Наличие на официальном сайте информации о материально-техническом обеспечении образовательной деятельности в ДОО.</v>
      </c>
      <c r="D89" s="123">
        <f>'Методика оценки'!D374</f>
        <v>0.1</v>
      </c>
      <c r="E89" s="118">
        <f>(IF('ИД Свод'!D98='Методика оценки'!$H$375,'Методика оценки'!$E$375,IF('ИД Свод'!D98='Методика оценки'!$H$376,'Методика оценки'!$E$376,'Методика оценки'!$E4375)))*$D$89</f>
        <v>0</v>
      </c>
      <c r="F89" s="118">
        <f>(IF('ИД Свод'!E98='Методика оценки'!$H$375,'Методика оценки'!$E$375,IF('ИД Свод'!E98='Методика оценки'!$H$376,'Методика оценки'!$E$376,'Методика оценки'!$E4375)))*$D$89</f>
        <v>0</v>
      </c>
      <c r="G89" s="118">
        <f>(IF('ИД Свод'!F98='Методика оценки'!$H$375,'Методика оценки'!$E$375,IF('ИД Свод'!F98='Методика оценки'!$H$376,'Методика оценки'!$E$376,'Методика оценки'!$E4375)))*$D$89</f>
        <v>0</v>
      </c>
      <c r="H89" s="118">
        <f>(IF('ИД Свод'!G98='Методика оценки'!$H$375,'Методика оценки'!$E$375,IF('ИД Свод'!G98='Методика оценки'!$H$376,'Методика оценки'!$E$376,'Методика оценки'!$E4375)))*$D$89</f>
        <v>0</v>
      </c>
      <c r="I89" s="118">
        <f>(IF('ИД Свод'!H98='Методика оценки'!$H$375,'Методика оценки'!$E$375,IF('ИД Свод'!H98='Методика оценки'!$H$376,'Методика оценки'!$E$376,'Методика оценки'!$E4375)))*$D$89</f>
        <v>0</v>
      </c>
      <c r="J89" s="118">
        <f>(IF('ИД Свод'!I98='Методика оценки'!$H$375,'Методика оценки'!$E$375,IF('ИД Свод'!I98='Методика оценки'!$H$376,'Методика оценки'!$E$376,'Методика оценки'!$E4375)))*$D$89</f>
        <v>0</v>
      </c>
      <c r="K89" s="118">
        <f>(IF('ИД Свод'!J98='Методика оценки'!$H$375,'Методика оценки'!$E$375,IF('ИД Свод'!J98='Методика оценки'!$H$376,'Методика оценки'!$E$376,'Методика оценки'!$E4375)))*$D$89</f>
        <v>0</v>
      </c>
      <c r="L89" s="118">
        <f>(IF('ИД Свод'!K98='Методика оценки'!$H$375,'Методика оценки'!$E$375,IF('ИД Свод'!K98='Методика оценки'!$H$376,'Методика оценки'!$E$376,'Методика оценки'!$E4375)))*$D$89</f>
        <v>0</v>
      </c>
    </row>
    <row r="90" spans="1:12" ht="30">
      <c r="A90" s="65"/>
      <c r="B90" s="111" t="str">
        <f>'Методика оценки'!A377</f>
        <v>К6.7.</v>
      </c>
      <c r="C90" s="86" t="str">
        <f>'Методика оценки'!C377</f>
        <v>Наличие на официальном сайте ДОО данных об образовательной программе и методических материалах.</v>
      </c>
      <c r="D90" s="123">
        <f>'Методика оценки'!D377</f>
        <v>0.1</v>
      </c>
      <c r="E90" s="118">
        <f t="shared" ref="E90:L90" si="9">SUM(E91:E93)*$D$90</f>
        <v>3.33</v>
      </c>
      <c r="F90" s="118">
        <f t="shared" si="9"/>
        <v>3.33</v>
      </c>
      <c r="G90" s="118">
        <f t="shared" si="9"/>
        <v>3.33</v>
      </c>
      <c r="H90" s="118">
        <f t="shared" si="9"/>
        <v>3.33</v>
      </c>
      <c r="I90" s="118">
        <f t="shared" si="9"/>
        <v>0</v>
      </c>
      <c r="J90" s="118">
        <f t="shared" si="9"/>
        <v>9.99</v>
      </c>
      <c r="K90" s="118">
        <f t="shared" si="9"/>
        <v>0</v>
      </c>
      <c r="L90" s="118">
        <f t="shared" si="9"/>
        <v>9.99</v>
      </c>
    </row>
    <row r="91" spans="1:12">
      <c r="A91" s="66"/>
      <c r="B91" s="112" t="str">
        <f>'Методика оценки'!A378</f>
        <v>К6.7.1.</v>
      </c>
      <c r="C91" s="113" t="str">
        <f>'Методика оценки'!K378</f>
        <v>образовательную программу ДОО</v>
      </c>
      <c r="D91" s="124"/>
      <c r="E91" s="182">
        <f>IF('ИД Свод'!D100='Методика оценки'!$H$379,'Методика оценки'!$E$379,IF('ИД Свод'!D100='Методика оценки'!$H$380,'Методика оценки'!$E$380,'Методика оценки'!$E$379))</f>
        <v>0</v>
      </c>
      <c r="F91" s="182">
        <f>IF('ИД Свод'!E100='Методика оценки'!$H$379,'Методика оценки'!$E$379,IF('ИД Свод'!E100='Методика оценки'!$H$380,'Методика оценки'!$E$380,'Методика оценки'!$E$379))</f>
        <v>0</v>
      </c>
      <c r="G91" s="182">
        <f>IF('ИД Свод'!F100='Методика оценки'!$H$379,'Методика оценки'!$E$379,IF('ИД Свод'!F100='Методика оценки'!$H$380,'Методика оценки'!$E$380,'Методика оценки'!$E$379))</f>
        <v>0</v>
      </c>
      <c r="H91" s="182">
        <f>IF('ИД Свод'!G100='Методика оценки'!$H$379,'Методика оценки'!$E$379,IF('ИД Свод'!G100='Методика оценки'!$H$380,'Методика оценки'!$E$380,'Методика оценки'!$E$379))</f>
        <v>0</v>
      </c>
      <c r="I91" s="182">
        <f>IF('ИД Свод'!H100='Методика оценки'!$H$379,'Методика оценки'!$E$379,IF('ИД Свод'!H100='Методика оценки'!$H$380,'Методика оценки'!$E$380,'Методика оценки'!$E$379))</f>
        <v>0</v>
      </c>
      <c r="J91" s="182">
        <f>IF('ИД Свод'!I100='Методика оценки'!$H$379,'Методика оценки'!$E$379,IF('ИД Свод'!I100='Методика оценки'!$H$380,'Методика оценки'!$E$380,'Методика оценки'!$E$379))</f>
        <v>33.299999999999997</v>
      </c>
      <c r="K91" s="182">
        <f>IF('ИД Свод'!J100='Методика оценки'!$H$379,'Методика оценки'!$E$379,IF('ИД Свод'!J100='Методика оценки'!$H$380,'Методика оценки'!$E$380,'Методика оценки'!$E$379))</f>
        <v>0</v>
      </c>
      <c r="L91" s="182">
        <f>IF('ИД Свод'!K100='Методика оценки'!$H$379,'Методика оценки'!$E$379,IF('ИД Свод'!K100='Методика оценки'!$H$380,'Методика оценки'!$E$380,'Методика оценки'!$E$379))</f>
        <v>33.299999999999997</v>
      </c>
    </row>
    <row r="92" spans="1:12">
      <c r="A92" s="66"/>
      <c r="B92" s="112" t="str">
        <f>'Методика оценки'!A381</f>
        <v>К6.7.2.</v>
      </c>
      <c r="C92" s="113" t="str">
        <f>'Методика оценки'!K381</f>
        <v>календарный учебный график ДОО</v>
      </c>
      <c r="D92" s="124"/>
      <c r="E92" s="182">
        <f>IF('ИД Свод'!D101='Методика оценки'!$H$382,'Методика оценки'!$E$382,IF('ИД Свод'!D101='Методика оценки'!$H$383,'Методика оценки'!$E$383,'Методика оценки'!$E$382))</f>
        <v>33.299999999999997</v>
      </c>
      <c r="F92" s="182">
        <f>IF('ИД Свод'!E101='Методика оценки'!$H$382,'Методика оценки'!$E$382,IF('ИД Свод'!E101='Методика оценки'!$H$383,'Методика оценки'!$E$383,'Методика оценки'!$E$382))</f>
        <v>33.299999999999997</v>
      </c>
      <c r="G92" s="182">
        <f>IF('ИД Свод'!F101='Методика оценки'!$H$382,'Методика оценки'!$E$382,IF('ИД Свод'!F101='Методика оценки'!$H$383,'Методика оценки'!$E$383,'Методика оценки'!$E$382))</f>
        <v>33.299999999999997</v>
      </c>
      <c r="H92" s="182">
        <f>IF('ИД Свод'!G101='Методика оценки'!$H$382,'Методика оценки'!$E$382,IF('ИД Свод'!G101='Методика оценки'!$H$383,'Методика оценки'!$E$383,'Методика оценки'!$E$382))</f>
        <v>0</v>
      </c>
      <c r="I92" s="182">
        <f>IF('ИД Свод'!H101='Методика оценки'!$H$382,'Методика оценки'!$E$382,IF('ИД Свод'!H101='Методика оценки'!$H$383,'Методика оценки'!$E$383,'Методика оценки'!$E$382))</f>
        <v>0</v>
      </c>
      <c r="J92" s="182">
        <f>IF('ИД Свод'!I101='Методика оценки'!$H$382,'Методика оценки'!$E$382,IF('ИД Свод'!I101='Методика оценки'!$H$383,'Методика оценки'!$E$383,'Методика оценки'!$E$382))</f>
        <v>33.299999999999997</v>
      </c>
      <c r="K92" s="182">
        <f>IF('ИД Свод'!J101='Методика оценки'!$H$382,'Методика оценки'!$E$382,IF('ИД Свод'!J101='Методика оценки'!$H$383,'Методика оценки'!$E$383,'Методика оценки'!$E$382))</f>
        <v>0</v>
      </c>
      <c r="L92" s="182">
        <f>IF('ИД Свод'!K101='Методика оценки'!$H$382,'Методика оценки'!$E$382,IF('ИД Свод'!K101='Методика оценки'!$H$383,'Методика оценки'!$E$383,'Методика оценки'!$E$382))</f>
        <v>33.299999999999997</v>
      </c>
    </row>
    <row r="93" spans="1:12">
      <c r="A93" s="66"/>
      <c r="B93" s="112" t="str">
        <f>'Методика оценки'!A384</f>
        <v>К6.7.3.</v>
      </c>
      <c r="C93" s="113" t="str">
        <f>'Методика оценки'!K384</f>
        <v>методические материалы ДОО</v>
      </c>
      <c r="D93" s="124"/>
      <c r="E93" s="182">
        <f>IF('ИД Свод'!D102='Методика оценки'!$H$385,'Методика оценки'!$E$385,IF('ИД Свод'!D102='Методика оценки'!$H$386,'Методика оценки'!$E$386,'Методика оценки'!$E$385))</f>
        <v>0</v>
      </c>
      <c r="F93" s="182">
        <f>IF('ИД Свод'!E102='Методика оценки'!$H$385,'Методика оценки'!$E$385,IF('ИД Свод'!E102='Методика оценки'!$H$386,'Методика оценки'!$E$386,'Методика оценки'!$E$385))</f>
        <v>0</v>
      </c>
      <c r="G93" s="182">
        <f>IF('ИД Свод'!F102='Методика оценки'!$H$385,'Методика оценки'!$E$385,IF('ИД Свод'!F102='Методика оценки'!$H$386,'Методика оценки'!$E$386,'Методика оценки'!$E$385))</f>
        <v>0</v>
      </c>
      <c r="H93" s="182">
        <f>IF('ИД Свод'!G102='Методика оценки'!$H$385,'Методика оценки'!$E$385,IF('ИД Свод'!G102='Методика оценки'!$H$386,'Методика оценки'!$E$386,'Методика оценки'!$E$385))</f>
        <v>33.299999999999997</v>
      </c>
      <c r="I93" s="182">
        <f>IF('ИД Свод'!H102='Методика оценки'!$H$385,'Методика оценки'!$E$385,IF('ИД Свод'!H102='Методика оценки'!$H$386,'Методика оценки'!$E$386,'Методика оценки'!$E$385))</f>
        <v>0</v>
      </c>
      <c r="J93" s="182">
        <f>IF('ИД Свод'!I102='Методика оценки'!$H$385,'Методика оценки'!$E$385,IF('ИД Свод'!I102='Методика оценки'!$H$386,'Методика оценки'!$E$386,'Методика оценки'!$E$385))</f>
        <v>33.299999999999997</v>
      </c>
      <c r="K93" s="182">
        <f>IF('ИД Свод'!J102='Методика оценки'!$H$385,'Методика оценки'!$E$385,IF('ИД Свод'!J102='Методика оценки'!$H$386,'Методика оценки'!$E$386,'Методика оценки'!$E$385))</f>
        <v>0</v>
      </c>
      <c r="L93" s="182">
        <f>IF('ИД Свод'!K102='Методика оценки'!$H$385,'Методика оценки'!$E$385,IF('ИД Свод'!K102='Методика оценки'!$H$386,'Методика оценки'!$E$386,'Методика оценки'!$E$385))</f>
        <v>33.299999999999997</v>
      </c>
    </row>
    <row r="94" spans="1:12" ht="30">
      <c r="A94" s="65"/>
      <c r="B94" s="111" t="str">
        <f>'Методика оценки'!A387</f>
        <v>К6.8.</v>
      </c>
      <c r="C94" s="86" t="str">
        <f>'Методика оценки'!C387</f>
        <v>Наличие на официальном сайте информации о предписаниях надзорных органов, отчетов об исполнении таких предписаний.</v>
      </c>
      <c r="D94" s="123">
        <f>'Методика оценки'!D387</f>
        <v>0.1</v>
      </c>
      <c r="E94" s="118">
        <f>(IF('ИД Свод'!D103='Методика оценки'!$H$388,'Методика оценки'!$E$388,IF('ИД Свод'!D103='Методика оценки'!$H$389,'Методика оценки'!$E$389,'Методика оценки'!$E$388)))*$D$94</f>
        <v>0</v>
      </c>
      <c r="F94" s="118">
        <f>(IF('ИД Свод'!E103='Методика оценки'!$H$388,'Методика оценки'!$E$388,IF('ИД Свод'!E103='Методика оценки'!$H$389,'Методика оценки'!$E$389,'Методика оценки'!$E$388)))*$D$94</f>
        <v>0</v>
      </c>
      <c r="G94" s="118">
        <f>(IF('ИД Свод'!F103='Методика оценки'!$H$388,'Методика оценки'!$E$388,IF('ИД Свод'!F103='Методика оценки'!$H$389,'Методика оценки'!$E$389,'Методика оценки'!$E$388)))*$D$94</f>
        <v>0</v>
      </c>
      <c r="H94" s="118">
        <f>(IF('ИД Свод'!G103='Методика оценки'!$H$388,'Методика оценки'!$E$388,IF('ИД Свод'!G103='Методика оценки'!$H$389,'Методика оценки'!$E$389,'Методика оценки'!$E$388)))*$D$94</f>
        <v>0</v>
      </c>
      <c r="I94" s="118">
        <f>(IF('ИД Свод'!H103='Методика оценки'!$H$388,'Методика оценки'!$E$388,IF('ИД Свод'!H103='Методика оценки'!$H$389,'Методика оценки'!$E$389,'Методика оценки'!$E$388)))*$D$94</f>
        <v>0</v>
      </c>
      <c r="J94" s="118">
        <f>(IF('ИД Свод'!I103='Методика оценки'!$H$388,'Методика оценки'!$E$388,IF('ИД Свод'!I103='Методика оценки'!$H$389,'Методика оценки'!$E$389,'Методика оценки'!$E$388)))*$D$94</f>
        <v>0</v>
      </c>
      <c r="K94" s="118">
        <f>(IF('ИД Свод'!J103='Методика оценки'!$H$388,'Методика оценки'!$E$388,IF('ИД Свод'!J103='Методика оценки'!$H$389,'Методика оценки'!$E$389,'Методика оценки'!$E$388)))*$D$94</f>
        <v>0</v>
      </c>
      <c r="L94" s="118">
        <f>(IF('ИД Свод'!K103='Методика оценки'!$H$388,'Методика оценки'!$E$388,IF('ИД Свод'!K103='Методика оценки'!$H$389,'Методика оценки'!$E$389,'Методика оценки'!$E$388)))*$D$94</f>
        <v>0</v>
      </c>
    </row>
    <row r="95" spans="1:12" ht="30">
      <c r="A95" s="65"/>
      <c r="B95" s="111" t="str">
        <f>'Методика оценки'!A390</f>
        <v>К6.9.</v>
      </c>
      <c r="C95" s="86" t="str">
        <f>'Методика оценки'!C390</f>
        <v>Наличие на официальном сайте ДОО электронной формы обратной связи (для отправки жалоб, предложений и пр.)</v>
      </c>
      <c r="D95" s="123">
        <f>'Методика оценки'!D390</f>
        <v>0.1</v>
      </c>
      <c r="E95" s="118">
        <f>(IF('ИД Свод'!D104='Методика оценки'!$H$391,'Методика оценки'!$E$391,IF('ИД Свод'!D104='Методика оценки'!$H$392,'Методика оценки'!$E$392,'Методика оценки'!$E$391)))*$D$95</f>
        <v>10</v>
      </c>
      <c r="F95" s="118">
        <f>(IF('ИД Свод'!E104='Методика оценки'!$H$391,'Методика оценки'!$E$391,IF('ИД Свод'!E104='Методика оценки'!$H$392,'Методика оценки'!$E$392,'Методика оценки'!$E$391)))*$D$95</f>
        <v>10</v>
      </c>
      <c r="G95" s="118">
        <f>(IF('ИД Свод'!F104='Методика оценки'!$H$391,'Методика оценки'!$E$391,IF('ИД Свод'!F104='Методика оценки'!$H$392,'Методика оценки'!$E$392,'Методика оценки'!$E$391)))*$D$95</f>
        <v>10</v>
      </c>
      <c r="H95" s="118">
        <f>(IF('ИД Свод'!G104='Методика оценки'!$H$391,'Методика оценки'!$E$391,IF('ИД Свод'!G104='Методика оценки'!$H$392,'Методика оценки'!$E$392,'Методика оценки'!$E$391)))*$D$95</f>
        <v>10</v>
      </c>
      <c r="I95" s="118">
        <f>(IF('ИД Свод'!H104='Методика оценки'!$H$391,'Методика оценки'!$E$391,IF('ИД Свод'!H104='Методика оценки'!$H$392,'Методика оценки'!$E$392,'Методика оценки'!$E$391)))*$D$95</f>
        <v>0</v>
      </c>
      <c r="J95" s="118">
        <f>(IF('ИД Свод'!I104='Методика оценки'!$H$391,'Методика оценки'!$E$391,IF('ИД Свод'!I104='Методика оценки'!$H$392,'Методика оценки'!$E$392,'Методика оценки'!$E$391)))*$D$95</f>
        <v>10</v>
      </c>
      <c r="K95" s="118">
        <f>(IF('ИД Свод'!J104='Методика оценки'!$H$391,'Методика оценки'!$E$391,IF('ИД Свод'!J104='Методика оценки'!$H$392,'Методика оценки'!$E$392,'Методика оценки'!$E$391)))*$D$95</f>
        <v>0</v>
      </c>
      <c r="L95" s="118">
        <f>(IF('ИД Свод'!K104='Методика оценки'!$H$391,'Методика оценки'!$E$391,IF('ИД Свод'!K104='Методика оценки'!$H$392,'Методика оценки'!$E$392,'Методика оценки'!$E$391)))*$D$95</f>
        <v>10</v>
      </c>
    </row>
    <row r="96" spans="1:12">
      <c r="A96" s="65"/>
      <c r="B96" s="111" t="str">
        <f>'Методика оценки'!A393</f>
        <v>К6.10.</v>
      </c>
      <c r="C96" s="86" t="str">
        <f>'Методика оценки'!C393</f>
        <v xml:space="preserve">Наличие в открытом доступе ежегодного публичного доклада ДОО </v>
      </c>
      <c r="D96" s="123">
        <f>'Методика оценки'!D393</f>
        <v>0.1</v>
      </c>
      <c r="E96" s="118">
        <f>(IF('ИД Свод'!D105='Методика оценки'!$H$394,'Методика оценки'!$E$394,IF('ИД Свод'!D105='Методика оценки'!$H$395,'Методика оценки'!$E$395,'Методика оценки'!$E$394)))*$D$96</f>
        <v>0</v>
      </c>
      <c r="F96" s="118">
        <f>(IF('ИД Свод'!E105='Методика оценки'!$H$394,'Методика оценки'!$E$394,IF('ИД Свод'!E105='Методика оценки'!$H$395,'Методика оценки'!$E$395,'Методика оценки'!$E$394)))*$D$96</f>
        <v>0</v>
      </c>
      <c r="G96" s="118">
        <f>(IF('ИД Свод'!F105='Методика оценки'!$H$394,'Методика оценки'!$E$394,IF('ИД Свод'!F105='Методика оценки'!$H$395,'Методика оценки'!$E$395,'Методика оценки'!$E$394)))*$D$96</f>
        <v>0</v>
      </c>
      <c r="H96" s="118">
        <f>(IF('ИД Свод'!G105='Методика оценки'!$H$394,'Методика оценки'!$E$394,IF('ИД Свод'!G105='Методика оценки'!$H$395,'Методика оценки'!$E$395,'Методика оценки'!$E$394)))*$D$96</f>
        <v>0</v>
      </c>
      <c r="I96" s="118">
        <f>(IF('ИД Свод'!H105='Методика оценки'!$H$394,'Методика оценки'!$E$394,IF('ИД Свод'!H105='Методика оценки'!$H$395,'Методика оценки'!$E$395,'Методика оценки'!$E$394)))*$D$96</f>
        <v>0</v>
      </c>
      <c r="J96" s="118">
        <f>(IF('ИД Свод'!I105='Методика оценки'!$H$394,'Методика оценки'!$E$394,IF('ИД Свод'!I105='Методика оценки'!$H$395,'Методика оценки'!$E$395,'Методика оценки'!$E$394)))*$D$96</f>
        <v>10</v>
      </c>
      <c r="K96" s="118">
        <f>(IF('ИД Свод'!J105='Методика оценки'!$H$394,'Методика оценки'!$E$394,IF('ИД Свод'!J105='Методика оценки'!$H$395,'Методика оценки'!$E$395,'Методика оценки'!$E$394)))*$D$96</f>
        <v>0</v>
      </c>
      <c r="L96" s="118">
        <f>(IF('ИД Свод'!K105='Методика оценки'!$H$394,'Методика оценки'!$E$394,IF('ИД Свод'!K105='Методика оценки'!$H$395,'Методика оценки'!$E$395,'Методика оценки'!$E$394)))*$D$96</f>
        <v>10</v>
      </c>
    </row>
    <row r="97" spans="1:12">
      <c r="A97" s="65"/>
      <c r="B97" s="111" t="str">
        <f>'Методика оценки'!A396</f>
        <v>К6.11.</v>
      </c>
      <c r="C97" s="86" t="str">
        <f>'Методика оценки'!C396</f>
        <v>Количество используемых дополнительных форм информирования родителей</v>
      </c>
      <c r="D97" s="123">
        <f>'Методика оценки'!D396</f>
        <v>0.1</v>
      </c>
      <c r="E97" s="118">
        <f>(IF('ИД Свод'!D106&lt;='Методика оценки'!$J$397,'Методика оценки'!$E$397,IF('Методика оценки'!$H$398&lt;='ИД Свод'!D106&lt;='Методика оценки'!$J$398,'Методика оценки'!$E$398,IF('ИД Свод'!D106&gt;='Методика оценки'!$H$399,'Методика оценки'!$E$399,'Методика оценки'!$E$398))))*$D$97</f>
        <v>10</v>
      </c>
      <c r="F97" s="118">
        <f>(IF('ИД Свод'!E106&lt;='Методика оценки'!$J$397,'Методика оценки'!$E$397,IF('Методика оценки'!$H$398&lt;='ИД Свод'!E106&lt;='Методика оценки'!$J$398,'Методика оценки'!$E$398,IF('ИД Свод'!E106&gt;='Методика оценки'!$H$399,'Методика оценки'!$E$399,'Методика оценки'!$E$398))))*$D$97</f>
        <v>10</v>
      </c>
      <c r="G97" s="118">
        <f>(IF('ИД Свод'!F106&lt;='Методика оценки'!$J$397,'Методика оценки'!$E$397,IF('Методика оценки'!$H$398&lt;='ИД Свод'!F106&lt;='Методика оценки'!$J$398,'Методика оценки'!$E$398,IF('ИД Свод'!F106&gt;='Методика оценки'!$H$399,'Методика оценки'!$E$399,'Методика оценки'!$E$398))))*$D$97</f>
        <v>10</v>
      </c>
      <c r="H97" s="118">
        <f>(IF('ИД Свод'!G106&lt;='Методика оценки'!$J$397,'Методика оценки'!$E$397,IF('Методика оценки'!$H$398&lt;='ИД Свод'!G106&lt;='Методика оценки'!$J$398,'Методика оценки'!$E$398,IF('ИД Свод'!G106&gt;='Методика оценки'!$H$399,'Методика оценки'!$E$399,'Методика оценки'!$E$398))))*$D$97</f>
        <v>10</v>
      </c>
      <c r="I97" s="118">
        <f>(IF('ИД Свод'!H106&lt;='Методика оценки'!$J$397,'Методика оценки'!$E$397,IF('Методика оценки'!$H$398&lt;='ИД Свод'!H106&lt;='Методика оценки'!$J$398,'Методика оценки'!$E$398,IF('ИД Свод'!H106&gt;='Методика оценки'!$H$399,'Методика оценки'!$E$399,'Методика оценки'!$E$398))))*$D$97</f>
        <v>0</v>
      </c>
      <c r="J97" s="118">
        <f>(IF('ИД Свод'!I106&lt;='Методика оценки'!$J$397,'Методика оценки'!$E$397,IF('Методика оценки'!$H$398&lt;='ИД Свод'!I106&lt;='Методика оценки'!$J$398,'Методика оценки'!$E$398,IF('ИД Свод'!I106&gt;='Методика оценки'!$H$399,'Методика оценки'!$E$399,'Методика оценки'!$E$398))))*$D$97</f>
        <v>10</v>
      </c>
      <c r="K97" s="118">
        <f>(IF('ИД Свод'!J106&lt;='Методика оценки'!$J$397,'Методика оценки'!$E$397,IF('Методика оценки'!$H$398&lt;='ИД Свод'!J106&lt;='Методика оценки'!$J$398,'Методика оценки'!$E$398,IF('ИД Свод'!J106&gt;='Методика оценки'!$H$399,'Методика оценки'!$E$399,'Методика оценки'!$E$398))))*$D$97</f>
        <v>10</v>
      </c>
      <c r="L97" s="118">
        <f>(IF('ИД Свод'!K106&lt;='Методика оценки'!$J$397,'Методика оценки'!$E$397,IF('Методика оценки'!$H$398&lt;='ИД Свод'!K106&lt;='Методика оценки'!$J$398,'Методика оценки'!$E$398,IF('ИД Свод'!K106&gt;='Методика оценки'!$H$399,'Методика оценки'!$E$399,'Методика оценки'!$E$398))))*$D$97</f>
        <v>10</v>
      </c>
    </row>
    <row r="98" spans="1:12">
      <c r="A98" s="64"/>
      <c r="B98" s="106" t="str">
        <f>'Методика оценки'!A405</f>
        <v>К7</v>
      </c>
      <c r="C98" s="106" t="str">
        <f>'Методика оценки'!B405</f>
        <v>Группа критериев 7. Качество управления учреждением</v>
      </c>
      <c r="D98" s="122">
        <f>'Методика оценки'!D405</f>
        <v>0.1</v>
      </c>
      <c r="E98" s="178">
        <f t="shared" ref="E98:L98" si="10">SUM(E99:E110)*$D$98</f>
        <v>5.3000000000000007</v>
      </c>
      <c r="F98" s="178">
        <f t="shared" si="10"/>
        <v>5.4</v>
      </c>
      <c r="G98" s="178">
        <f t="shared" si="10"/>
        <v>5.4</v>
      </c>
      <c r="H98" s="178">
        <f t="shared" si="10"/>
        <v>7.9</v>
      </c>
      <c r="I98" s="178">
        <f t="shared" si="10"/>
        <v>4.4000000000000004</v>
      </c>
      <c r="J98" s="178">
        <f t="shared" si="10"/>
        <v>4</v>
      </c>
      <c r="K98" s="178">
        <f t="shared" si="10"/>
        <v>4</v>
      </c>
      <c r="L98" s="178">
        <f t="shared" si="10"/>
        <v>5.4</v>
      </c>
    </row>
    <row r="99" spans="1:12" ht="30">
      <c r="A99" s="65"/>
      <c r="B99" s="111" t="str">
        <f>'Методика оценки'!A406</f>
        <v>К7.1.</v>
      </c>
      <c r="C99" s="86" t="str">
        <f>'Методика оценки'!C406</f>
        <v>Наличие функционирующего в ДОО коллегиального органа управления с участием общественности</v>
      </c>
      <c r="D99" s="123">
        <f>'Методика оценки'!D406</f>
        <v>0.1</v>
      </c>
      <c r="E99" s="118">
        <f>(IF('ИД Свод'!D107='Методика оценки'!$H$407,'Методика оценки'!$E$407,IF('ИД Свод'!D107='Методика оценки'!$H$408,'Методика оценки'!$E$408,'Методика оценки'!$E$407)))*$D$99</f>
        <v>10</v>
      </c>
      <c r="F99" s="118">
        <f>(IF('ИД Свод'!E107='Методика оценки'!$H$407,'Методика оценки'!$E$407,IF('ИД Свод'!E107='Методика оценки'!$H$408,'Методика оценки'!$E$408,'Методика оценки'!$E$407)))*$D$99</f>
        <v>10</v>
      </c>
      <c r="G99" s="118">
        <f>(IF('ИД Свод'!F107='Методика оценки'!$H$407,'Методика оценки'!$E$407,IF('ИД Свод'!F107='Методика оценки'!$H$408,'Методика оценки'!$E$408,'Методика оценки'!$E$407)))*$D$99</f>
        <v>10</v>
      </c>
      <c r="H99" s="118">
        <f>(IF('ИД Свод'!G107='Методика оценки'!$H$407,'Методика оценки'!$E$407,IF('ИД Свод'!G107='Методика оценки'!$H$408,'Методика оценки'!$E$408,'Методика оценки'!$E$407)))*$D$99</f>
        <v>10</v>
      </c>
      <c r="I99" s="118">
        <f>(IF('ИД Свод'!H107='Методика оценки'!$H$407,'Методика оценки'!$E$407,IF('ИД Свод'!H107='Методика оценки'!$H$408,'Методика оценки'!$E$408,'Методика оценки'!$E$407)))*$D$99</f>
        <v>0</v>
      </c>
      <c r="J99" s="118">
        <f>(IF('ИД Свод'!I107='Методика оценки'!$H$407,'Методика оценки'!$E$407,IF('ИД Свод'!I107='Методика оценки'!$H$408,'Методика оценки'!$E$408,'Методика оценки'!$E$407)))*$D$99</f>
        <v>0</v>
      </c>
      <c r="K99" s="118">
        <f>(IF('ИД Свод'!J107='Методика оценки'!$H$407,'Методика оценки'!$E$407,IF('ИД Свод'!J107='Методика оценки'!$H$408,'Методика оценки'!$E$408,'Методика оценки'!$E$407)))*$D$99</f>
        <v>0</v>
      </c>
      <c r="L99" s="118">
        <f>(IF('ИД Свод'!K107='Методика оценки'!$H$407,'Методика оценки'!$E$407,IF('ИД Свод'!K107='Методика оценки'!$H$408,'Методика оценки'!$E$408,'Методика оценки'!$E$407)))*$D$99</f>
        <v>10</v>
      </c>
    </row>
    <row r="100" spans="1:12">
      <c r="A100" s="65"/>
      <c r="B100" s="111" t="str">
        <f>'Методика оценки'!A409</f>
        <v>К7.2.</v>
      </c>
      <c r="C100" s="86" t="str">
        <f>'Методика оценки'!C409</f>
        <v>Наличие системы самообследования ДОО</v>
      </c>
      <c r="D100" s="123">
        <f>'Методика оценки'!D409</f>
        <v>0.1</v>
      </c>
      <c r="E100" s="118">
        <f>(IF('ИД Свод'!D108='Методика оценки'!$H$410,'Методика оценки'!$E$410,IF('ИД Свод'!D108='Методика оценки'!$H$411,'Методика оценки'!$E$411,'Методика оценки'!$E$410)))*$D$100</f>
        <v>0</v>
      </c>
      <c r="F100" s="118">
        <f>(IF('ИД Свод'!E108='Методика оценки'!$H$410,'Методика оценки'!$E$410,IF('ИД Свод'!E108='Методика оценки'!$H$411,'Методика оценки'!$E$411,'Методика оценки'!$E$410)))*$D$100</f>
        <v>0</v>
      </c>
      <c r="G100" s="118">
        <f>(IF('ИД Свод'!F108='Методика оценки'!$H$410,'Методика оценки'!$E$410,IF('ИД Свод'!F108='Методика оценки'!$H$411,'Методика оценки'!$E$411,'Методика оценки'!$E$410)))*$D$100</f>
        <v>0</v>
      </c>
      <c r="H100" s="118">
        <f>(IF('ИД Свод'!G108='Методика оценки'!$H$410,'Методика оценки'!$E$410,IF('ИД Свод'!G108='Методика оценки'!$H$411,'Методика оценки'!$E$411,'Методика оценки'!$E$410)))*$D$100</f>
        <v>10</v>
      </c>
      <c r="I100" s="118">
        <f>(IF('ИД Свод'!H108='Методика оценки'!$H$410,'Методика оценки'!$E$410,IF('ИД Свод'!H108='Методика оценки'!$H$411,'Методика оценки'!$E$411,'Методика оценки'!$E$410)))*$D$100</f>
        <v>0</v>
      </c>
      <c r="J100" s="118">
        <f>(IF('ИД Свод'!I108='Методика оценки'!$H$410,'Методика оценки'!$E$410,IF('ИД Свод'!I108='Методика оценки'!$H$411,'Методика оценки'!$E$411,'Методика оценки'!$E$410)))*$D$100</f>
        <v>10</v>
      </c>
      <c r="K100" s="118">
        <f>(IF('ИД Свод'!J108='Методика оценки'!$H$410,'Методика оценки'!$E$410,IF('ИД Свод'!J108='Методика оценки'!$H$411,'Методика оценки'!$E$411,'Методика оценки'!$E$410)))*$D$100</f>
        <v>0</v>
      </c>
      <c r="L100" s="118">
        <f>(IF('ИД Свод'!K108='Методика оценки'!$H$410,'Методика оценки'!$E$410,IF('ИД Свод'!K108='Методика оценки'!$H$411,'Методика оценки'!$E$411,'Методика оценки'!$E$410)))*$D$100</f>
        <v>0</v>
      </c>
    </row>
    <row r="101" spans="1:12">
      <c r="A101" s="65"/>
      <c r="B101" s="111" t="str">
        <f>'Методика оценки'!A412</f>
        <v>К7.3.</v>
      </c>
      <c r="C101" s="86" t="str">
        <f>'Методика оценки'!C412</f>
        <v>Наличие долгосрочной программы развития ДОО (от 3 до 5 лет)</v>
      </c>
      <c r="D101" s="123">
        <f>'Методика оценки'!D412</f>
        <v>0.05</v>
      </c>
      <c r="E101" s="118">
        <f>(IF('ИД Свод'!D109='Методика оценки'!$H$413,'Методика оценки'!$E$413,IF('ИД Свод'!D109='Методика оценки'!$H$414,'Методика оценки'!$E$414,'Методика оценки'!$E$413)))*$D$101</f>
        <v>0</v>
      </c>
      <c r="F101" s="118">
        <f>(IF('ИД Свод'!E109='Методика оценки'!$H$413,'Методика оценки'!$E$413,IF('ИД Свод'!E109='Методика оценки'!$H$414,'Методика оценки'!$E$414,'Методика оценки'!$E$413)))*$D$101</f>
        <v>0</v>
      </c>
      <c r="G101" s="118">
        <f>(IF('ИД Свод'!F109='Методика оценки'!$H$413,'Методика оценки'!$E$413,IF('ИД Свод'!F109='Методика оценки'!$H$414,'Методика оценки'!$E$414,'Методика оценки'!$E$413)))*$D$101</f>
        <v>0</v>
      </c>
      <c r="H101" s="118">
        <f>(IF('ИД Свод'!G109='Методика оценки'!$H$413,'Методика оценки'!$E$413,IF('ИД Свод'!G109='Методика оценки'!$H$414,'Методика оценки'!$E$414,'Методика оценки'!$E$413)))*$D$101</f>
        <v>5</v>
      </c>
      <c r="I101" s="118">
        <f>(IF('ИД Свод'!H109='Методика оценки'!$H$413,'Методика оценки'!$E$413,IF('ИД Свод'!H109='Методика оценки'!$H$414,'Методика оценки'!$E$414,'Методика оценки'!$E$413)))*$D$101</f>
        <v>0</v>
      </c>
      <c r="J101" s="118">
        <f>(IF('ИД Свод'!I109='Методика оценки'!$H$413,'Методика оценки'!$E$413,IF('ИД Свод'!I109='Методика оценки'!$H$414,'Методика оценки'!$E$414,'Методика оценки'!$E$413)))*$D$101</f>
        <v>5</v>
      </c>
      <c r="K101" s="118">
        <f>(IF('ИД Свод'!J109='Методика оценки'!$H$413,'Методика оценки'!$E$413,IF('ИД Свод'!J109='Методика оценки'!$H$414,'Методика оценки'!$E$414,'Методика оценки'!$E$413)))*$D$101</f>
        <v>0</v>
      </c>
      <c r="L101" s="118">
        <f>(IF('ИД Свод'!K109='Методика оценки'!$H$413,'Методика оценки'!$E$413,IF('ИД Свод'!K109='Методика оценки'!$H$414,'Методика оценки'!$E$414,'Методика оценки'!$E$413)))*$D$101</f>
        <v>5</v>
      </c>
    </row>
    <row r="102" spans="1:12" ht="30">
      <c r="A102" s="65"/>
      <c r="B102" s="111" t="str">
        <f>'Методика оценки'!A415</f>
        <v>К7.4.</v>
      </c>
      <c r="C102" s="86" t="str">
        <f>'Методика оценки'!C415</f>
        <v>Является ли ДОО экспериментальной площадкой федерального, регионального или муниципального уровня</v>
      </c>
      <c r="D102" s="123">
        <f>'Методика оценки'!D415</f>
        <v>0.05</v>
      </c>
      <c r="E102" s="118">
        <f>(IF('ИД Свод'!D110='Методика оценки'!$H$416,'Методика оценки'!$E$416,IF('ИД Свод'!D110='Методика оценки'!$H$417,'Методика оценки'!$E$417,IF('ИД Свод'!D110='Методика оценки'!$H$418,'Методика оценки'!$E$418,'Методика оценки'!$E$419))))*$D$102</f>
        <v>0</v>
      </c>
      <c r="F102" s="118">
        <f>(IF('ИД Свод'!E110='Методика оценки'!$H$416,'Методика оценки'!$E$416,IF('ИД Свод'!E110='Методика оценки'!$H$417,'Методика оценки'!$E$417,IF('ИД Свод'!E110='Методика оценки'!$H$418,'Методика оценки'!$E$418,'Методика оценки'!$E$419))))*$D$102</f>
        <v>0</v>
      </c>
      <c r="G102" s="118">
        <f>(IF('ИД Свод'!F110='Методика оценки'!$H$416,'Методика оценки'!$E$416,IF('ИД Свод'!F110='Методика оценки'!$H$417,'Методика оценки'!$E$417,IF('ИД Свод'!F110='Методика оценки'!$H$418,'Методика оценки'!$E$418,'Методика оценки'!$E$419))))*$D$102</f>
        <v>0</v>
      </c>
      <c r="H102" s="118">
        <f>(IF('ИД Свод'!G110='Методика оценки'!$H$416,'Методика оценки'!$E$416,IF('ИД Свод'!G110='Методика оценки'!$H$417,'Методика оценки'!$E$417,IF('ИД Свод'!G110='Методика оценки'!$H$418,'Методика оценки'!$E$418,'Методика оценки'!$E$419))))*$D$102</f>
        <v>0</v>
      </c>
      <c r="I102" s="118">
        <f>(IF('ИД Свод'!H110='Методика оценки'!$H$416,'Методика оценки'!$E$416,IF('ИД Свод'!H110='Методика оценки'!$H$417,'Методика оценки'!$E$417,IF('ИД Свод'!H110='Методика оценки'!$H$418,'Методика оценки'!$E$418,'Методика оценки'!$E$419))))*$D$102</f>
        <v>0</v>
      </c>
      <c r="J102" s="118">
        <f>(IF('ИД Свод'!I110='Методика оценки'!$H$416,'Методика оценки'!$E$416,IF('ИД Свод'!I110='Методика оценки'!$H$417,'Методика оценки'!$E$417,IF('ИД Свод'!I110='Методика оценки'!$H$418,'Методика оценки'!$E$418,'Методика оценки'!$E$419))))*$D$102</f>
        <v>0</v>
      </c>
      <c r="K102" s="118">
        <f>(IF('ИД Свод'!J110='Методика оценки'!$H$416,'Методика оценки'!$E$416,IF('ИД Свод'!J110='Методика оценки'!$H$417,'Методика оценки'!$E$417,IF('ИД Свод'!J110='Методика оценки'!$H$418,'Методика оценки'!$E$418,'Методика оценки'!$E$419))))*$D$102</f>
        <v>0</v>
      </c>
      <c r="L102" s="118">
        <f>(IF('ИД Свод'!K110='Методика оценки'!$H$416,'Методика оценки'!$E$416,IF('ИД Свод'!K110='Методика оценки'!$H$417,'Методика оценки'!$E$417,IF('ИД Свод'!K110='Методика оценки'!$H$418,'Методика оценки'!$E$418,'Методика оценки'!$E$419))))*$D$102</f>
        <v>0</v>
      </c>
    </row>
    <row r="103" spans="1:12" ht="30">
      <c r="A103" s="65"/>
      <c r="B103" s="111" t="str">
        <f>'Методика оценки'!A420</f>
        <v>К7.5.</v>
      </c>
      <c r="C103" s="86" t="str">
        <f>'Методика оценки'!C420</f>
        <v>Участие ДОО в конкурсах  федерального, регионального и муниципального уровня</v>
      </c>
      <c r="D103" s="123">
        <f>'Методика оценки'!D420</f>
        <v>0.05</v>
      </c>
      <c r="E103" s="118">
        <f>(IF('ИД Свод'!D111='Методика оценки'!$H$421,'Методика оценки'!$E$421,IF('ИД Свод'!D111='Методика оценки'!$H$422,'Методика оценки'!$E$422,IF('ИД Свод'!D111='Методика оценки'!$H$423,'Методика оценки'!$E$423,'Методика оценки'!$E$424))))*$D$103</f>
        <v>4</v>
      </c>
      <c r="F103" s="118">
        <f>(IF('ИД Свод'!E111='Методика оценки'!$H$421,'Методика оценки'!$E$421,IF('ИД Свод'!E111='Методика оценки'!$H$422,'Методика оценки'!$E$422,IF('ИД Свод'!E111='Методика оценки'!$H$423,'Методика оценки'!$E$423,'Методика оценки'!$E$424))))*$D$103</f>
        <v>4.5</v>
      </c>
      <c r="G103" s="118">
        <f>(IF('ИД Свод'!F111='Методика оценки'!$H$421,'Методика оценки'!$E$421,IF('ИД Свод'!F111='Методика оценки'!$H$422,'Методика оценки'!$E$422,IF('ИД Свод'!F111='Методика оценки'!$H$423,'Методика оценки'!$E$423,'Методика оценки'!$E$424))))*$D$103</f>
        <v>4.5</v>
      </c>
      <c r="H103" s="118">
        <f>(IF('ИД Свод'!G111='Методика оценки'!$H$421,'Методика оценки'!$E$421,IF('ИД Свод'!G111='Методика оценки'!$H$422,'Методика оценки'!$E$422,IF('ИД Свод'!G111='Методика оценки'!$H$423,'Методика оценки'!$E$423,'Методика оценки'!$E$424))))*$D$103</f>
        <v>4.5</v>
      </c>
      <c r="I103" s="118">
        <f>(IF('ИД Свод'!H111='Методика оценки'!$H$421,'Методика оценки'!$E$421,IF('ИД Свод'!H111='Методика оценки'!$H$422,'Методика оценки'!$E$422,IF('ИД Свод'!H111='Методика оценки'!$H$423,'Методика оценки'!$E$423,'Методика оценки'!$E$424))))*$D$103</f>
        <v>0</v>
      </c>
      <c r="J103" s="118">
        <f>(IF('ИД Свод'!I111='Методика оценки'!$H$421,'Методика оценки'!$E$421,IF('ИД Свод'!I111='Методика оценки'!$H$422,'Методика оценки'!$E$422,IF('ИД Свод'!I111='Методика оценки'!$H$423,'Методика оценки'!$E$423,'Методика оценки'!$E$424))))*$D$103</f>
        <v>0</v>
      </c>
      <c r="K103" s="118">
        <f>(IF('ИД Свод'!J111='Методика оценки'!$H$421,'Методика оценки'!$E$421,IF('ИД Свод'!J111='Методика оценки'!$H$422,'Методика оценки'!$E$422,IF('ИД Свод'!J111='Методика оценки'!$H$423,'Методика оценки'!$E$423,'Методика оценки'!$E$424))))*$D$103</f>
        <v>0</v>
      </c>
      <c r="L103" s="118">
        <f>(IF('ИД Свод'!K111='Методика оценки'!$H$421,'Методика оценки'!$E$421,IF('ИД Свод'!K111='Методика оценки'!$H$422,'Методика оценки'!$E$422,IF('ИД Свод'!K111='Методика оценки'!$H$423,'Методика оценки'!$E$423,'Методика оценки'!$E$424))))*$D$103</f>
        <v>4</v>
      </c>
    </row>
    <row r="104" spans="1:12" ht="30">
      <c r="A104" s="65"/>
      <c r="B104" s="111" t="str">
        <f>'Методика оценки'!A425</f>
        <v>К7.6.</v>
      </c>
      <c r="C104" s="86" t="str">
        <f>'Методика оценки'!C425</f>
        <v>Наличие у ДОО призового места или гранта федерального, регионального или муниципального уровня</v>
      </c>
      <c r="D104" s="123">
        <f>'Методика оценки'!D425</f>
        <v>0.05</v>
      </c>
      <c r="E104" s="118">
        <f>(IF('ИД Свод'!D112='Методика оценки'!$H$426,'Методика оценки'!$E$426,IF('ИД Свод'!D112='Методика оценки'!$H$427,'Методика оценки'!$E$427,IF('ИД Свод'!D112='Методика оценки'!$H$428,'Методика оценки'!$E$428,'Методика оценки'!$E$429))))*$D$104</f>
        <v>4</v>
      </c>
      <c r="F104" s="118">
        <f>(IF('ИД Свод'!E112='Методика оценки'!$H$426,'Методика оценки'!$E$426,IF('ИД Свод'!E112='Методика оценки'!$H$427,'Методика оценки'!$E$427,IF('ИД Свод'!E112='Методика оценки'!$H$428,'Методика оценки'!$E$428,'Методика оценки'!$E$429))))*$D$104</f>
        <v>4.5</v>
      </c>
      <c r="G104" s="118">
        <f>(IF('ИД Свод'!F112='Методика оценки'!$H$426,'Методика оценки'!$E$426,IF('ИД Свод'!F112='Методика оценки'!$H$427,'Методика оценки'!$E$427,IF('ИД Свод'!F112='Методика оценки'!$H$428,'Методика оценки'!$E$428,'Методика оценки'!$E$429))))*$D$104</f>
        <v>4.5</v>
      </c>
      <c r="H104" s="118">
        <f>(IF('ИД Свод'!G112='Методика оценки'!$H$426,'Методика оценки'!$E$426,IF('ИД Свод'!G112='Методика оценки'!$H$427,'Методика оценки'!$E$427,IF('ИД Свод'!G112='Методика оценки'!$H$428,'Методика оценки'!$E$428,'Методика оценки'!$E$429))))*$D$104</f>
        <v>4.5</v>
      </c>
      <c r="I104" s="118">
        <f>(IF('ИД Свод'!H112='Методика оценки'!$H$426,'Методика оценки'!$E$426,IF('ИД Свод'!H112='Методика оценки'!$H$427,'Методика оценки'!$E$427,IF('ИД Свод'!H112='Методика оценки'!$H$428,'Методика оценки'!$E$428,'Методика оценки'!$E$429))))*$D$104</f>
        <v>4</v>
      </c>
      <c r="J104" s="118">
        <f>(IF('ИД Свод'!I112='Методика оценки'!$H$426,'Методика оценки'!$E$426,IF('ИД Свод'!I112='Методика оценки'!$H$427,'Методика оценки'!$E$427,IF('ИД Свод'!I112='Методика оценки'!$H$428,'Методика оценки'!$E$428,'Методика оценки'!$E$429))))*$D$104</f>
        <v>0</v>
      </c>
      <c r="K104" s="118">
        <f>(IF('ИД Свод'!J112='Методика оценки'!$H$426,'Методика оценки'!$E$426,IF('ИД Свод'!J112='Методика оценки'!$H$427,'Методика оценки'!$E$427,IF('ИД Свод'!J112='Методика оценки'!$H$428,'Методика оценки'!$E$428,'Методика оценки'!$E$429))))*$D$104</f>
        <v>0</v>
      </c>
      <c r="L104" s="118">
        <f>(IF('ИД Свод'!K112='Методика оценки'!$H$426,'Методика оценки'!$E$426,IF('ИД Свод'!K112='Методика оценки'!$H$427,'Методика оценки'!$E$427,IF('ИД Свод'!K112='Методика оценки'!$H$428,'Методика оценки'!$E$428,'Методика оценки'!$E$429))))*$D$104</f>
        <v>0</v>
      </c>
    </row>
    <row r="105" spans="1:12">
      <c r="A105" s="65"/>
      <c r="B105" s="111" t="str">
        <f>'Методика оценки'!A430</f>
        <v>К7.7.</v>
      </c>
      <c r="C105" s="86" t="str">
        <f>'Методика оценки'!C430</f>
        <v>Доля сотрудников ДОО, переведенных на эффективный контракт</v>
      </c>
      <c r="D105" s="123">
        <f>'Методика оценки'!D430</f>
        <v>0.1</v>
      </c>
      <c r="E105" s="118">
        <f>(IF((('ИД Свод'!D113/'ИД Свод'!D114)*100)&lt;='Методика оценки'!$J$432,'Методика оценки'!$E$432,IF('Методика оценки'!$H$433&lt;=(('ИД Свод'!D113/'ИД Свод'!D114)*100)&lt;='Методика оценки'!$J$433,'Методика оценки'!$E$433,IF((('ИД Свод'!D113/'ИД Свод'!D114)*100)&gt;='Методика оценки'!$H$434,'Методика оценки'!$E$434,'Методика оценки'!$E$433))))*$D$105</f>
        <v>0</v>
      </c>
      <c r="F105" s="118">
        <f>(IF((('ИД Свод'!E113/'ИД Свод'!E114)*100)&lt;='Методика оценки'!$J$432,'Методика оценки'!$E$432,IF('Методика оценки'!$H$433&lt;=(('ИД Свод'!E113/'ИД Свод'!E114)*100)&lt;='Методика оценки'!$J$433,'Методика оценки'!$E$433,IF((('ИД Свод'!E113/'ИД Свод'!E114)*100)&gt;='Методика оценки'!$H$434,'Методика оценки'!$E$434,'Методика оценки'!$E$433))))*$D$105</f>
        <v>0</v>
      </c>
      <c r="G105" s="118">
        <f>(IF((('ИД Свод'!F113/'ИД Свод'!F114)*100)&lt;='Методика оценки'!$J$432,'Методика оценки'!$E$432,IF('Методика оценки'!$H$433&lt;=(('ИД Свод'!F113/'ИД Свод'!F114)*100)&lt;='Методика оценки'!$J$433,'Методика оценки'!$E$433,IF((('ИД Свод'!F113/'ИД Свод'!F114)*100)&gt;='Методика оценки'!$H$434,'Методика оценки'!$E$434,'Методика оценки'!$E$433))))*$D$105</f>
        <v>0</v>
      </c>
      <c r="H105" s="118">
        <f>(IF((('ИД Свод'!G113/'ИД Свод'!G114)*100)&lt;='Методика оценки'!$J$432,'Методика оценки'!$E$432,IF('Методика оценки'!$H$433&lt;=(('ИД Свод'!G113/'ИД Свод'!G114)*100)&lt;='Методика оценки'!$J$433,'Методика оценки'!$E$433,IF((('ИД Свод'!G113/'ИД Свод'!G114)*100)&gt;='Методика оценки'!$H$434,'Методика оценки'!$E$434,'Методика оценки'!$E$433))))*$D$105</f>
        <v>0</v>
      </c>
      <c r="I105" s="118">
        <f>(IF((('ИД Свод'!H113/'ИД Свод'!H114)*100)&lt;='Методика оценки'!$J$432,'Методика оценки'!$E$432,IF('Методика оценки'!$H$433&lt;=(('ИД Свод'!H113/'ИД Свод'!H114)*100)&lt;='Методика оценки'!$J$433,'Методика оценки'!$E$433,IF((('ИД Свод'!H113/'ИД Свод'!H114)*100)&gt;='Методика оценки'!$H$434,'Методика оценки'!$E$434,'Методика оценки'!$E$433))))*$D$105</f>
        <v>0</v>
      </c>
      <c r="J105" s="118">
        <f>(IF((('ИД Свод'!I113/'ИД Свод'!I114)*100)&lt;='Методика оценки'!$J$432,'Методика оценки'!$E$432,IF('Методика оценки'!$H$433&lt;=(('ИД Свод'!I113/'ИД Свод'!I114)*100)&lt;='Методика оценки'!$J$433,'Методика оценки'!$E$433,IF((('ИД Свод'!I113/'ИД Свод'!I114)*100)&gt;='Методика оценки'!$H$434,'Методика оценки'!$E$434,'Методика оценки'!$E$433))))*$D$105</f>
        <v>0</v>
      </c>
      <c r="K105" s="118">
        <f>(IF((('ИД Свод'!J113/'ИД Свод'!J114)*100)&lt;='Методика оценки'!$J$432,'Методика оценки'!$E$432,IF('Методика оценки'!$H$433&lt;=(('ИД Свод'!J113/'ИД Свод'!J114)*100)&lt;='Методика оценки'!$J$433,'Методика оценки'!$E$433,IF((('ИД Свод'!J113/'ИД Свод'!J114)*100)&gt;='Методика оценки'!$H$434,'Методика оценки'!$E$434,'Методика оценки'!$E$433))))*$D$105</f>
        <v>0</v>
      </c>
      <c r="L105" s="118">
        <f>(IF((('ИД Свод'!K113/'ИД Свод'!K114)*100)&lt;='Методика оценки'!$J$432,'Методика оценки'!$E$432,IF('Методика оценки'!$H$433&lt;=(('ИД Свод'!K113/'ИД Свод'!K114)*100)&lt;='Методика оценки'!$J$433,'Методика оценки'!$E$433,IF((('ИД Свод'!K113/'ИД Свод'!K114)*100)&gt;='Методика оценки'!$H$434,'Методика оценки'!$E$434,'Методика оценки'!$E$433))))*$D$105</f>
        <v>0</v>
      </c>
    </row>
    <row r="106" spans="1:12">
      <c r="A106" s="65"/>
      <c r="B106" s="111" t="str">
        <f>'Методика оценки'!A435</f>
        <v>К7.8.</v>
      </c>
      <c r="C106" s="86" t="str">
        <f>'Методика оценки'!C435</f>
        <v>Доля кредиторской задолженности в общей сумме расходов</v>
      </c>
      <c r="D106" s="123">
        <f>'Методика оценки'!D435</f>
        <v>0.1</v>
      </c>
      <c r="E106" s="118">
        <f>(IF((('ИД Свод'!D115/'ИД Свод'!D116)*100)&lt;='Методика оценки'!$J$437,'Методика оценки'!$E$437,IF('Методика оценки'!$H$438&lt;=(('ИД Свод'!D115/'ИД Свод'!D116)*100)&lt;='Методика оценки'!$J$438,'Методика оценки'!$E$438,IF((('ИД Свод'!D115/'ИД Свод'!D116)*100)&gt;='Методика оценки'!$H$439,'Методика оценки'!$E$439,'Методика оценки'!$E$438))))*$D$106</f>
        <v>10</v>
      </c>
      <c r="F106" s="118">
        <f>(IF((('ИД Свод'!E115/'ИД Свод'!E116)*100)&lt;='Методика оценки'!$J$437,'Методика оценки'!$E$437,IF('Методика оценки'!$H$438&lt;=(('ИД Свод'!E115/'ИД Свод'!E116)*100)&lt;='Методика оценки'!$J$438,'Методика оценки'!$E$438,IF((('ИД Свод'!E115/'ИД Свод'!E116)*100)&gt;='Методика оценки'!$H$439,'Методика оценки'!$E$439,'Методика оценки'!$E$438))))*$D$106</f>
        <v>10</v>
      </c>
      <c r="G106" s="118">
        <f>(IF((('ИД Свод'!F115/'ИД Свод'!F116)*100)&lt;='Методика оценки'!$J$437,'Методика оценки'!$E$437,IF('Методика оценки'!$H$438&lt;=(('ИД Свод'!F115/'ИД Свод'!F116)*100)&lt;='Методика оценки'!$J$438,'Методика оценки'!$E$438,IF((('ИД Свод'!F115/'ИД Свод'!F116)*100)&gt;='Методика оценки'!$H$439,'Методика оценки'!$E$439,'Методика оценки'!$E$438))))*$D$106</f>
        <v>10</v>
      </c>
      <c r="H106" s="118">
        <f>(IF((('ИД Свод'!G115/'ИД Свод'!G116)*100)&lt;='Методика оценки'!$J$437,'Методика оценки'!$E$437,IF('Методика оценки'!$H$438&lt;=(('ИД Свод'!G115/'ИД Свод'!G116)*100)&lt;='Методика оценки'!$J$438,'Методика оценки'!$E$438,IF((('ИД Свод'!G115/'ИД Свод'!G116)*100)&gt;='Методика оценки'!$H$439,'Методика оценки'!$E$439,'Методика оценки'!$E$438))))*$D$106</f>
        <v>10</v>
      </c>
      <c r="I106" s="118">
        <f>(IF((('ИД Свод'!H115/'ИД Свод'!H116)*100)&lt;='Методика оценки'!$J$437,'Методика оценки'!$E$437,IF('Методика оценки'!$H$438&lt;=(('ИД Свод'!H115/'ИД Свод'!H116)*100)&lt;='Методика оценки'!$J$438,'Методика оценки'!$E$438,IF((('ИД Свод'!H115/'ИД Свод'!H116)*100)&gt;='Методика оценки'!$H$439,'Методика оценки'!$E$439,'Методика оценки'!$E$438))))*$D$106</f>
        <v>10</v>
      </c>
      <c r="J106" s="118">
        <f>(IF((('ИД Свод'!I115/'ИД Свод'!I116)*100)&lt;='Методика оценки'!$J$437,'Методика оценки'!$E$437,IF('Методика оценки'!$H$438&lt;=(('ИД Свод'!I115/'ИД Свод'!I116)*100)&lt;='Методика оценки'!$J$438,'Методика оценки'!$E$438,IF((('ИД Свод'!I115/'ИД Свод'!I116)*100)&gt;='Методика оценки'!$H$439,'Методика оценки'!$E$439,'Методика оценки'!$E$438))))*$D$106</f>
        <v>0</v>
      </c>
      <c r="K106" s="118">
        <f>(IF((('ИД Свод'!J115/'ИД Свод'!J116)*100)&lt;='Методика оценки'!$J$437,'Методика оценки'!$E$437,IF('Методика оценки'!$H$438&lt;=(('ИД Свод'!J115/'ИД Свод'!J116)*100)&lt;='Методика оценки'!$J$438,'Методика оценки'!$E$438,IF((('ИД Свод'!J115/'ИД Свод'!J116)*100)&gt;='Методика оценки'!$H$439,'Методика оценки'!$E$439,'Методика оценки'!$E$438))))*$D$106</f>
        <v>10</v>
      </c>
      <c r="L106" s="118">
        <f>(IF((('ИД Свод'!K115/'ИД Свод'!K116)*100)&lt;='Методика оценки'!$J$437,'Методика оценки'!$E$437,IF('Методика оценки'!$H$438&lt;=(('ИД Свод'!K115/'ИД Свод'!K116)*100)&lt;='Методика оценки'!$J$438,'Методика оценки'!$E$438,IF((('ИД Свод'!K115/'ИД Свод'!K116)*100)&gt;='Методика оценки'!$H$439,'Методика оценки'!$E$439,'Методика оценки'!$E$438))))*$D$106</f>
        <v>10</v>
      </c>
    </row>
    <row r="107" spans="1:12">
      <c r="A107" s="65"/>
      <c r="B107" s="111" t="str">
        <f>'Методика оценки'!A440</f>
        <v>К7.9.</v>
      </c>
      <c r="C107" s="86" t="str">
        <f>'Методика оценки'!C440</f>
        <v>Доля просроченной кредиторской задолженности в общей сумме расходов</v>
      </c>
      <c r="D107" s="123">
        <f>'Методика оценки'!D440</f>
        <v>0.1</v>
      </c>
      <c r="E107" s="118">
        <f>(IF((('ИД Свод'!D117/'ИД Свод'!D116)*100)&lt;='Методика оценки'!$J$441,'Методика оценки'!$E$441,IF('Методика оценки'!$H$442&lt;=(('ИД Свод'!D117/'ИД Свод'!D116)*100)&lt;='Методика оценки'!$J$442,'Методика оценки'!$E$442,IF((('ИД Свод'!D117/'ИД Свод'!D116)*100)&gt;='Методика оценки'!$H$443,'Методика оценки'!$E$443,'Методика оценки'!$E$442))))*$D$107</f>
        <v>10</v>
      </c>
      <c r="F107" s="118">
        <f>(IF((('ИД Свод'!E117/'ИД Свод'!E116)*100)&lt;='Методика оценки'!$J$441,'Методика оценки'!$E$441,IF('Методика оценки'!$H$442&lt;=(('ИД Свод'!E117/'ИД Свод'!E116)*100)&lt;='Методика оценки'!$J$442,'Методика оценки'!$E$442,IF((('ИД Свод'!E117/'ИД Свод'!E116)*100)&gt;='Методика оценки'!$H$443,'Методика оценки'!$E$443,'Методика оценки'!$E$442))))*$D$107</f>
        <v>10</v>
      </c>
      <c r="G107" s="118">
        <f>(IF((('ИД Свод'!F117/'ИД Свод'!F116)*100)&lt;='Методика оценки'!$J$441,'Методика оценки'!$E$441,IF('Методика оценки'!$H$442&lt;=(('ИД Свод'!F117/'ИД Свод'!F116)*100)&lt;='Методика оценки'!$J$442,'Методика оценки'!$E$442,IF((('ИД Свод'!F117/'ИД Свод'!F116)*100)&gt;='Методика оценки'!$H$443,'Методика оценки'!$E$443,'Методика оценки'!$E$442))))*$D$107</f>
        <v>10</v>
      </c>
      <c r="H107" s="118">
        <f>(IF((('ИД Свод'!G117/'ИД Свод'!G116)*100)&lt;='Методика оценки'!$J$441,'Методика оценки'!$E$441,IF('Методика оценки'!$H$442&lt;=(('ИД Свод'!G117/'ИД Свод'!G116)*100)&lt;='Методика оценки'!$J$442,'Методика оценки'!$E$442,IF((('ИД Свод'!G117/'ИД Свод'!G116)*100)&gt;='Методика оценки'!$H$443,'Методика оценки'!$E$443,'Методика оценки'!$E$442))))*$D$107</f>
        <v>10</v>
      </c>
      <c r="I107" s="118">
        <f>(IF((('ИД Свод'!H117/'ИД Свод'!H116)*100)&lt;='Методика оценки'!$J$441,'Методика оценки'!$E$441,IF('Методика оценки'!$H$442&lt;=(('ИД Свод'!H117/'ИД Свод'!H116)*100)&lt;='Методика оценки'!$J$442,'Методика оценки'!$E$442,IF((('ИД Свод'!H117/'ИД Свод'!H116)*100)&gt;='Методика оценки'!$H$443,'Методика оценки'!$E$443,'Методика оценки'!$E$442))))*$D$107</f>
        <v>10</v>
      </c>
      <c r="J107" s="118">
        <f>(IF((('ИД Свод'!I117/'ИД Свод'!I116)*100)&lt;='Методика оценки'!$J$441,'Методика оценки'!$E$441,IF('Методика оценки'!$H$442&lt;=(('ИД Свод'!I117/'ИД Свод'!I116)*100)&lt;='Методика оценки'!$J$442,'Методика оценки'!$E$442,IF((('ИД Свод'!I117/'ИД Свод'!I116)*100)&gt;='Методика оценки'!$H$443,'Методика оценки'!$E$443,'Методика оценки'!$E$442))))*$D$107</f>
        <v>10</v>
      </c>
      <c r="K107" s="118">
        <f>(IF((('ИД Свод'!J117/'ИД Свод'!J116)*100)&lt;='Методика оценки'!$J$441,'Методика оценки'!$E$441,IF('Методика оценки'!$H$442&lt;=(('ИД Свод'!J117/'ИД Свод'!J116)*100)&lt;='Методика оценки'!$J$442,'Методика оценки'!$E$442,IF((('ИД Свод'!J117/'ИД Свод'!J116)*100)&gt;='Методика оценки'!$H$443,'Методика оценки'!$E$443,'Методика оценки'!$E$442))))*$D$107</f>
        <v>10</v>
      </c>
      <c r="L107" s="118">
        <f>(IF((('ИД Свод'!K117/'ИД Свод'!K116)*100)&lt;='Методика оценки'!$J$441,'Методика оценки'!$E$441,IF('Методика оценки'!$H$442&lt;=(('ИД Свод'!K117/'ИД Свод'!K116)*100)&lt;='Методика оценки'!$J$442,'Методика оценки'!$E$442,IF((('ИД Свод'!K117/'ИД Свод'!K116)*100)&gt;='Методика оценки'!$H$443,'Методика оценки'!$E$443,'Методика оценки'!$E$442))))*$D$107</f>
        <v>10</v>
      </c>
    </row>
    <row r="108" spans="1:12" ht="45">
      <c r="A108" s="65"/>
      <c r="B108" s="111" t="str">
        <f>'Методика оценки'!A444</f>
        <v>К7.10.</v>
      </c>
      <c r="C108" s="86" t="str">
        <f>'Методика оценки'!C444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8" s="123">
        <f>'Методика оценки'!D444</f>
        <v>0.1</v>
      </c>
      <c r="E108" s="118">
        <f>(IF('ИД Свод'!D118='Методика оценки'!$H$446,'Методика оценки'!$E$446,'Методика оценки'!$E$445))*$D$108</f>
        <v>0</v>
      </c>
      <c r="F108" s="118">
        <f>(IF('ИД Свод'!E118='Методика оценки'!$H$446,'Методика оценки'!$E$446,'Методика оценки'!$E$445))*$D$108</f>
        <v>0</v>
      </c>
      <c r="G108" s="118">
        <f>(IF('ИД Свод'!F118='Методика оценки'!$H$446,'Методика оценки'!$E$446,'Методика оценки'!$E$445))*$D$108</f>
        <v>0</v>
      </c>
      <c r="H108" s="118">
        <f>(IF('ИД Свод'!G118='Методика оценки'!$H$446,'Методика оценки'!$E$446,'Методика оценки'!$E$445))*$D$108</f>
        <v>10</v>
      </c>
      <c r="I108" s="118">
        <f>(IF('ИД Свод'!H118='Методика оценки'!$H$446,'Методика оценки'!$E$446,'Методика оценки'!$E$445))*$D$108</f>
        <v>0</v>
      </c>
      <c r="J108" s="118">
        <f>(IF('ИД Свод'!I118='Методика оценки'!$H$446,'Методика оценки'!$E$446,'Методика оценки'!$E$445))*$D$108</f>
        <v>0</v>
      </c>
      <c r="K108" s="118">
        <f>(IF('ИД Свод'!J118='Методика оценки'!$H$446,'Методика оценки'!$E$446,'Методика оценки'!$E$445))*$D$108</f>
        <v>0</v>
      </c>
      <c r="L108" s="118">
        <f>(IF('ИД Свод'!K118='Методика оценки'!$H$446,'Методика оценки'!$E$446,'Методика оценки'!$E$445))*$D$108</f>
        <v>0</v>
      </c>
    </row>
    <row r="109" spans="1:12">
      <c r="A109" s="65"/>
      <c r="B109" s="111" t="str">
        <f>'Методика оценки'!A447</f>
        <v>К7.11.</v>
      </c>
      <c r="C109" s="86" t="str">
        <f>'Методика оценки'!C447</f>
        <v xml:space="preserve">Количество предписаний надзорных органов </v>
      </c>
      <c r="D109" s="123">
        <f>'Методика оценки'!D447</f>
        <v>0.1</v>
      </c>
      <c r="E109" s="118">
        <f>(IF('ИД Свод'!D119&lt;='Методика оценки'!$J$448,'Методика оценки'!$E$448,IF('Методика оценки'!$H$449&lt;='ИД Свод'!D119&lt;='Методика оценки'!$J$449,'Методика оценки'!$E$449,IF('ИД Свод'!D119&gt;='Методика оценки'!$H$450,'Методика оценки'!$E$450,'Методика оценки'!$E$449))))*$D$109</f>
        <v>5</v>
      </c>
      <c r="F109" s="118">
        <f>(IF('ИД Свод'!E119&lt;='Методика оценки'!$J$448,'Методика оценки'!$E$448,IF('Методика оценки'!$H$449&lt;='ИД Свод'!E119&lt;='Методика оценки'!$J$449,'Методика оценки'!$E$449,IF('ИД Свод'!E119&gt;='Методика оценки'!$H$450,'Методика оценки'!$E$450,'Методика оценки'!$E$449))))*$D$109</f>
        <v>5</v>
      </c>
      <c r="G109" s="118">
        <f>(IF('ИД Свод'!F119&lt;='Методика оценки'!$J$448,'Методика оценки'!$E$448,IF('Методика оценки'!$H$449&lt;='ИД Свод'!F119&lt;='Методика оценки'!$J$449,'Методика оценки'!$E$449,IF('ИД Свод'!F119&gt;='Методика оценки'!$H$450,'Методика оценки'!$E$450,'Методика оценки'!$E$449))))*$D$109</f>
        <v>5</v>
      </c>
      <c r="H109" s="118">
        <f>(IF('ИД Свод'!G119&lt;='Методика оценки'!$J$448,'Методика оценки'!$E$448,IF('Методика оценки'!$H$449&lt;='ИД Свод'!G119&lt;='Методика оценки'!$J$449,'Методика оценки'!$E$449,IF('ИД Свод'!G119&gt;='Методика оценки'!$H$450,'Методика оценки'!$E$450,'Методика оценки'!$E$449))))*$D$109</f>
        <v>5</v>
      </c>
      <c r="I109" s="118">
        <f>(IF('ИД Свод'!H119&lt;='Методика оценки'!$J$448,'Методика оценки'!$E$448,IF('Методика оценки'!$H$449&lt;='ИД Свод'!H119&lt;='Методика оценки'!$J$449,'Методика оценки'!$E$449,IF('ИД Свод'!H119&gt;='Методика оценки'!$H$450,'Методика оценки'!$E$450,'Методика оценки'!$E$449))))*$D$109</f>
        <v>10</v>
      </c>
      <c r="J109" s="118">
        <f>(IF('ИД Свод'!I119&lt;='Методика оценки'!$J$448,'Методика оценки'!$E$448,IF('Методика оценки'!$H$449&lt;='ИД Свод'!I119&lt;='Методика оценки'!$J$449,'Методика оценки'!$E$449,IF('ИД Свод'!I119&gt;='Методика оценки'!$H$450,'Методика оценки'!$E$450,'Методика оценки'!$E$449))))*$D$109</f>
        <v>5</v>
      </c>
      <c r="K109" s="118">
        <f>(IF('ИД Свод'!J119&lt;='Методика оценки'!$J$448,'Методика оценки'!$E$448,IF('Методика оценки'!$H$449&lt;='ИД Свод'!J119&lt;='Методика оценки'!$J$449,'Методика оценки'!$E$449,IF('ИД Свод'!J119&gt;='Методика оценки'!$H$450,'Методика оценки'!$E$450,'Методика оценки'!$E$449))))*$D$109</f>
        <v>10</v>
      </c>
      <c r="L109" s="118">
        <f>(IF('ИД Свод'!K119&lt;='Методика оценки'!$J$448,'Методика оценки'!$E$448,IF('Методика оценки'!$H$449&lt;='ИД Свод'!K119&lt;='Методика оценки'!$J$449,'Методика оценки'!$E$449,IF('ИД Свод'!K119&gt;='Методика оценки'!$H$450,'Методика оценки'!$E$450,'Методика оценки'!$E$449))))*$D$109</f>
        <v>5</v>
      </c>
    </row>
    <row r="110" spans="1:12" ht="30">
      <c r="A110" s="65"/>
      <c r="B110" s="111" t="str">
        <f>'Методика оценки'!A451</f>
        <v>К7.12.</v>
      </c>
      <c r="C110" s="86" t="str">
        <f>'Методика оценки'!C451</f>
        <v xml:space="preserve">Количество зарегистрированных  жалоб на деятельность ДОО со стороны родителей воспитанников </v>
      </c>
      <c r="D110" s="123">
        <f>'Методика оценки'!D451</f>
        <v>0.1</v>
      </c>
      <c r="E110" s="118">
        <f>(IF('ИД Свод'!D120&lt;='Методика оценки'!$J$452,'Методика оценки'!$E$452,IF('Методика оценки'!$H$453&lt;='ИД Свод'!D120&lt;='Методика оценки'!$J$453,'Методика оценки'!$E$453,IF('ИД Свод'!D120&gt;='Методика оценки'!$H$454,'Методика оценки'!$E$454,'Методика оценки'!$E$453))))*$D$110</f>
        <v>10</v>
      </c>
      <c r="F110" s="118">
        <f>(IF('ИД Свод'!E120&lt;='Методика оценки'!$J$452,'Методика оценки'!$E$452,IF('Методика оценки'!$H$453&lt;='ИД Свод'!E120&lt;='Методика оценки'!$J$453,'Методика оценки'!$E$453,IF('ИД Свод'!E120&gt;='Методика оценки'!$H$454,'Методика оценки'!$E$454,'Методика оценки'!$E$453))))*$D$110</f>
        <v>10</v>
      </c>
      <c r="G110" s="118">
        <f>(IF('ИД Свод'!F120&lt;='Методика оценки'!$J$452,'Методика оценки'!$E$452,IF('Методика оценки'!$H$453&lt;='ИД Свод'!F120&lt;='Методика оценки'!$J$453,'Методика оценки'!$E$453,IF('ИД Свод'!F120&gt;='Методика оценки'!$H$454,'Методика оценки'!$E$454,'Методика оценки'!$E$453))))*$D$110</f>
        <v>10</v>
      </c>
      <c r="H110" s="118">
        <f>(IF('ИД Свод'!G120&lt;='Методика оценки'!$J$452,'Методика оценки'!$E$452,IF('Методика оценки'!$H$453&lt;='ИД Свод'!G120&lt;='Методика оценки'!$J$453,'Методика оценки'!$E$453,IF('ИД Свод'!G120&gt;='Методика оценки'!$H$454,'Методика оценки'!$E$454,'Методика оценки'!$E$453))))*$D$110</f>
        <v>10</v>
      </c>
      <c r="I110" s="118">
        <f>(IF('ИД Свод'!H120&lt;='Методика оценки'!$J$452,'Методика оценки'!$E$452,IF('Методика оценки'!$H$453&lt;='ИД Свод'!H120&lt;='Методика оценки'!$J$453,'Методика оценки'!$E$453,IF('ИД Свод'!H120&gt;='Методика оценки'!$H$454,'Методика оценки'!$E$454,'Методика оценки'!$E$453))))*$D$110</f>
        <v>10</v>
      </c>
      <c r="J110" s="118">
        <f>(IF('ИД Свод'!I120&lt;='Методика оценки'!$J$452,'Методика оценки'!$E$452,IF('Методика оценки'!$H$453&lt;='ИД Свод'!I120&lt;='Методика оценки'!$J$453,'Методика оценки'!$E$453,IF('ИД Свод'!I120&gt;='Методика оценки'!$H$454,'Методика оценки'!$E$454,'Методика оценки'!$E$453))))*$D$110</f>
        <v>10</v>
      </c>
      <c r="K110" s="118">
        <f>(IF('ИД Свод'!J120&lt;='Методика оценки'!$J$452,'Методика оценки'!$E$452,IF('Методика оценки'!$H$453&lt;='ИД Свод'!J120&lt;='Методика оценки'!$J$453,'Методика оценки'!$E$453,IF('ИД Свод'!J120&gt;='Методика оценки'!$H$454,'Методика оценки'!$E$454,'Методика оценки'!$E$453))))*$D$110</f>
        <v>10</v>
      </c>
      <c r="L110" s="118">
        <f>(IF('ИД Свод'!K120&lt;='Методика оценки'!$J$452,'Методика оценки'!$E$452,IF('Методика оценки'!$H$453&lt;='ИД Свод'!K120&lt;='Методика оценки'!$J$453,'Методика оценки'!$E$453,IF('ИД Свод'!K120&gt;='Методика оценки'!$H$454,'Методика оценки'!$E$454,'Методика оценки'!$E$453))))*$D$110</f>
        <v>10</v>
      </c>
    </row>
    <row r="111" spans="1:12" s="156" customFormat="1">
      <c r="A111" s="152"/>
      <c r="B111" s="153"/>
      <c r="C111" s="154"/>
      <c r="D111" s="155"/>
      <c r="E111" s="157"/>
      <c r="F111" s="157"/>
      <c r="G111" s="157"/>
      <c r="H111" s="157"/>
      <c r="I111" s="157"/>
      <c r="J111" s="157"/>
      <c r="K111" s="157"/>
      <c r="L111" s="157"/>
    </row>
    <row r="112" spans="1:12" s="156" customFormat="1">
      <c r="A112" s="152"/>
      <c r="B112" s="153"/>
      <c r="C112" s="154"/>
      <c r="D112" s="155"/>
      <c r="E112" s="157"/>
      <c r="F112" s="157"/>
      <c r="G112" s="157"/>
      <c r="H112" s="157"/>
      <c r="I112" s="157"/>
      <c r="J112" s="157"/>
      <c r="K112" s="157"/>
      <c r="L112" s="157"/>
    </row>
    <row r="113" spans="1:12" s="156" customFormat="1">
      <c r="A113" s="152"/>
      <c r="B113" s="153"/>
      <c r="C113" s="154"/>
      <c r="D113" s="155"/>
      <c r="E113" s="157"/>
      <c r="F113" s="157"/>
      <c r="G113" s="157"/>
      <c r="H113" s="157"/>
      <c r="I113" s="157"/>
      <c r="J113" s="157"/>
      <c r="K113" s="157"/>
      <c r="L113" s="157"/>
    </row>
    <row r="114" spans="1:12" s="156" customFormat="1">
      <c r="A114" s="152"/>
      <c r="B114" s="153"/>
      <c r="C114" s="154"/>
      <c r="D114" s="155"/>
      <c r="E114" s="157"/>
      <c r="F114" s="157"/>
      <c r="G114" s="157"/>
      <c r="H114" s="157"/>
      <c r="I114" s="157"/>
      <c r="J114" s="157"/>
      <c r="K114" s="157"/>
      <c r="L114" s="157"/>
    </row>
    <row r="115" spans="1:12" s="156" customFormat="1">
      <c r="A115" s="152"/>
      <c r="B115" s="153"/>
      <c r="C115" s="154"/>
      <c r="D115" s="155"/>
      <c r="E115" s="157"/>
      <c r="F115" s="157"/>
      <c r="G115" s="157"/>
      <c r="H115" s="157"/>
      <c r="I115" s="157"/>
      <c r="J115" s="157"/>
      <c r="K115" s="157"/>
      <c r="L115" s="157"/>
    </row>
    <row r="116" spans="1:12" s="156" customFormat="1">
      <c r="A116" s="152"/>
      <c r="B116" s="153"/>
      <c r="C116" s="154"/>
      <c r="D116" s="155"/>
      <c r="E116" s="157"/>
      <c r="F116" s="157"/>
      <c r="G116" s="157"/>
      <c r="H116" s="157"/>
      <c r="I116" s="157"/>
      <c r="J116" s="157"/>
      <c r="K116" s="157"/>
      <c r="L116" s="157"/>
    </row>
    <row r="117" spans="1:12" s="156" customFormat="1">
      <c r="A117" s="152"/>
      <c r="B117" s="153"/>
      <c r="C117" s="154"/>
      <c r="D117" s="155"/>
      <c r="E117" s="157"/>
      <c r="F117" s="157"/>
      <c r="G117" s="157"/>
      <c r="H117" s="157"/>
      <c r="I117" s="157"/>
      <c r="J117" s="157"/>
      <c r="K117" s="157"/>
      <c r="L117" s="157"/>
    </row>
    <row r="118" spans="1:12" s="156" customFormat="1">
      <c r="A118" s="152"/>
      <c r="B118" s="153"/>
      <c r="C118" s="154"/>
      <c r="D118" s="155"/>
      <c r="E118" s="157"/>
      <c r="F118" s="157"/>
      <c r="G118" s="157"/>
      <c r="H118" s="157"/>
      <c r="I118" s="157"/>
      <c r="J118" s="157"/>
      <c r="K118" s="157"/>
      <c r="L118" s="157"/>
    </row>
    <row r="119" spans="1:12" s="156" customFormat="1">
      <c r="A119" s="152"/>
      <c r="B119" s="153"/>
      <c r="C119" s="154"/>
      <c r="D119" s="155"/>
      <c r="E119" s="157"/>
      <c r="F119" s="157"/>
      <c r="G119" s="157"/>
      <c r="H119" s="157"/>
      <c r="I119" s="157"/>
      <c r="J119" s="157"/>
      <c r="K119" s="157"/>
      <c r="L119" s="157"/>
    </row>
    <row r="120" spans="1:12" s="156" customFormat="1">
      <c r="A120" s="152"/>
      <c r="B120" s="153"/>
      <c r="C120" s="154"/>
      <c r="D120" s="155"/>
      <c r="E120" s="157"/>
      <c r="F120" s="157"/>
      <c r="G120" s="157"/>
      <c r="H120" s="157"/>
      <c r="I120" s="157"/>
      <c r="J120" s="157"/>
      <c r="K120" s="157"/>
      <c r="L120" s="157"/>
    </row>
    <row r="121" spans="1:12" s="156" customFormat="1">
      <c r="A121" s="152"/>
      <c r="B121" s="153"/>
      <c r="C121" s="154"/>
      <c r="D121" s="155"/>
      <c r="E121" s="157"/>
      <c r="F121" s="157"/>
      <c r="G121" s="157"/>
      <c r="H121" s="157"/>
      <c r="I121" s="157"/>
      <c r="J121" s="157"/>
      <c r="K121" s="157"/>
      <c r="L121" s="157"/>
    </row>
    <row r="122" spans="1:12" s="156" customFormat="1">
      <c r="A122" s="152"/>
      <c r="B122" s="153"/>
      <c r="C122" s="154"/>
      <c r="D122" s="155"/>
      <c r="E122" s="157"/>
      <c r="F122" s="157"/>
      <c r="G122" s="157"/>
      <c r="H122" s="157"/>
      <c r="I122" s="157"/>
      <c r="J122" s="157"/>
      <c r="K122" s="157"/>
      <c r="L122" s="157"/>
    </row>
    <row r="123" spans="1:12" s="156" customFormat="1">
      <c r="A123" s="152"/>
      <c r="B123" s="153"/>
      <c r="C123" s="154"/>
      <c r="D123" s="155"/>
      <c r="E123" s="157"/>
      <c r="F123" s="157"/>
      <c r="G123" s="157"/>
      <c r="H123" s="157"/>
      <c r="I123" s="157"/>
      <c r="J123" s="157"/>
      <c r="K123" s="157"/>
      <c r="L123" s="157"/>
    </row>
    <row r="124" spans="1:12" s="156" customFormat="1">
      <c r="A124" s="152"/>
      <c r="B124" s="153"/>
      <c r="C124" s="154"/>
      <c r="D124" s="155"/>
      <c r="E124" s="157"/>
      <c r="F124" s="157"/>
      <c r="G124" s="157"/>
      <c r="H124" s="157"/>
      <c r="I124" s="157"/>
      <c r="J124" s="157"/>
      <c r="K124" s="157"/>
      <c r="L124" s="157"/>
    </row>
    <row r="125" spans="1:12" s="156" customFormat="1">
      <c r="A125" s="152"/>
      <c r="B125" s="153"/>
      <c r="C125" s="154"/>
      <c r="D125" s="155"/>
      <c r="E125" s="157"/>
      <c r="F125" s="157"/>
      <c r="G125" s="157"/>
      <c r="H125" s="157"/>
      <c r="I125" s="157"/>
      <c r="J125" s="157"/>
      <c r="K125" s="157"/>
      <c r="L125" s="157"/>
    </row>
    <row r="126" spans="1:12" s="156" customFormat="1">
      <c r="A126" s="152"/>
      <c r="B126" s="153"/>
      <c r="C126" s="154"/>
      <c r="D126" s="155"/>
      <c r="E126" s="157"/>
      <c r="F126" s="157"/>
      <c r="G126" s="157"/>
      <c r="H126" s="157"/>
      <c r="I126" s="157"/>
      <c r="J126" s="157"/>
      <c r="K126" s="157"/>
      <c r="L126" s="157"/>
    </row>
    <row r="127" spans="1:12" s="156" customFormat="1">
      <c r="A127" s="152"/>
      <c r="B127" s="153"/>
      <c r="C127" s="154"/>
      <c r="D127" s="155"/>
      <c r="E127" s="157"/>
      <c r="F127" s="157"/>
      <c r="G127" s="157"/>
      <c r="H127" s="157"/>
      <c r="I127" s="157"/>
      <c r="J127" s="157"/>
      <c r="K127" s="157"/>
      <c r="L127" s="157"/>
    </row>
    <row r="128" spans="1:12" s="156" customFormat="1">
      <c r="A128" s="152"/>
      <c r="B128" s="153"/>
      <c r="C128" s="154"/>
      <c r="D128" s="155"/>
      <c r="E128" s="157"/>
      <c r="F128" s="157"/>
      <c r="G128" s="157"/>
      <c r="H128" s="157"/>
      <c r="I128" s="157"/>
      <c r="J128" s="157"/>
      <c r="K128" s="157"/>
      <c r="L128" s="157"/>
    </row>
    <row r="129" spans="1:12" s="156" customFormat="1">
      <c r="A129" s="152"/>
      <c r="B129" s="153"/>
      <c r="C129" s="154"/>
      <c r="D129" s="155"/>
      <c r="E129" s="157"/>
      <c r="F129" s="157"/>
      <c r="G129" s="157"/>
      <c r="H129" s="157"/>
      <c r="I129" s="157"/>
      <c r="J129" s="157"/>
      <c r="K129" s="157"/>
      <c r="L129" s="157"/>
    </row>
    <row r="130" spans="1:12" s="156" customFormat="1">
      <c r="A130" s="152"/>
      <c r="B130" s="153"/>
      <c r="C130" s="154"/>
      <c r="D130" s="155"/>
      <c r="E130" s="157"/>
      <c r="F130" s="157"/>
      <c r="G130" s="157"/>
      <c r="H130" s="157"/>
      <c r="I130" s="157"/>
      <c r="J130" s="157"/>
      <c r="K130" s="157"/>
      <c r="L130" s="157"/>
    </row>
    <row r="131" spans="1:12" s="156" customFormat="1">
      <c r="A131" s="152"/>
      <c r="B131" s="153"/>
      <c r="C131" s="154"/>
      <c r="D131" s="155"/>
      <c r="E131" s="157"/>
      <c r="F131" s="157"/>
      <c r="G131" s="157"/>
      <c r="H131" s="157"/>
      <c r="I131" s="157"/>
      <c r="J131" s="157"/>
      <c r="K131" s="157"/>
      <c r="L131" s="157"/>
    </row>
    <row r="132" spans="1:12" s="156" customFormat="1">
      <c r="A132" s="152"/>
      <c r="B132" s="153"/>
      <c r="C132" s="154"/>
      <c r="D132" s="155"/>
      <c r="E132" s="157"/>
      <c r="F132" s="157"/>
      <c r="G132" s="157"/>
      <c r="H132" s="157"/>
      <c r="I132" s="157"/>
      <c r="J132" s="157"/>
      <c r="K132" s="157"/>
      <c r="L132" s="157"/>
    </row>
    <row r="133" spans="1:12" s="156" customFormat="1">
      <c r="A133" s="152"/>
      <c r="B133" s="153"/>
      <c r="C133" s="154"/>
      <c r="D133" s="155"/>
      <c r="E133" s="157"/>
      <c r="F133" s="157"/>
      <c r="G133" s="157"/>
      <c r="H133" s="157"/>
      <c r="I133" s="157"/>
      <c r="J133" s="157"/>
      <c r="K133" s="157"/>
      <c r="L133" s="157"/>
    </row>
    <row r="134" spans="1:12" s="156" customFormat="1">
      <c r="A134" s="152"/>
      <c r="B134" s="153"/>
      <c r="C134" s="154"/>
      <c r="D134" s="155"/>
      <c r="E134" s="157"/>
      <c r="F134" s="157"/>
      <c r="G134" s="157"/>
      <c r="H134" s="157"/>
      <c r="I134" s="157"/>
      <c r="J134" s="157"/>
      <c r="K134" s="157"/>
      <c r="L134" s="157"/>
    </row>
    <row r="135" spans="1:12" s="156" customFormat="1">
      <c r="A135" s="152"/>
      <c r="B135" s="153"/>
      <c r="C135" s="154"/>
      <c r="D135" s="155"/>
      <c r="E135" s="157"/>
      <c r="F135" s="157"/>
      <c r="G135" s="157"/>
      <c r="H135" s="157"/>
      <c r="I135" s="157"/>
      <c r="J135" s="157"/>
      <c r="K135" s="157"/>
      <c r="L135" s="157"/>
    </row>
    <row r="136" spans="1:12" s="156" customFormat="1">
      <c r="A136" s="152"/>
      <c r="B136" s="153"/>
      <c r="C136" s="154"/>
      <c r="D136" s="155"/>
      <c r="E136" s="157"/>
      <c r="F136" s="157"/>
      <c r="G136" s="157"/>
      <c r="H136" s="157"/>
      <c r="I136" s="157"/>
      <c r="J136" s="157"/>
      <c r="K136" s="157"/>
      <c r="L136" s="157"/>
    </row>
    <row r="137" spans="1:12" s="156" customFormat="1">
      <c r="A137" s="152"/>
      <c r="B137" s="153"/>
      <c r="C137" s="154"/>
      <c r="D137" s="155"/>
      <c r="E137" s="157"/>
      <c r="F137" s="157"/>
      <c r="G137" s="157"/>
      <c r="H137" s="157"/>
      <c r="I137" s="157"/>
      <c r="J137" s="157"/>
      <c r="K137" s="157"/>
      <c r="L137" s="157"/>
    </row>
  </sheetData>
  <autoFilter ref="A4:D4"/>
  <sortState ref="AA4:AB11">
    <sortCondition ref="AB4:AB11"/>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tabColor theme="5" tint="-0.249977111117893"/>
    <outlinePr summaryBelow="0" summaryRight="0"/>
  </sheetPr>
  <dimension ref="A1:G11"/>
  <sheetViews>
    <sheetView workbookViewId="0">
      <selection activeCell="M26" sqref="M26"/>
    </sheetView>
  </sheetViews>
  <sheetFormatPr defaultColWidth="9.140625" defaultRowHeight="15"/>
  <cols>
    <col min="1" max="1" width="4.28515625" style="158" customWidth="1"/>
    <col min="2" max="2" width="26.7109375" style="104" customWidth="1"/>
    <col min="3" max="3" width="9.140625" style="105"/>
    <col min="4" max="16384" width="9.140625" style="5"/>
  </cols>
  <sheetData>
    <row r="1" spans="1:7" ht="15.75">
      <c r="A1" s="101" t="s">
        <v>717</v>
      </c>
      <c r="D1" s="87"/>
      <c r="E1" s="87"/>
      <c r="F1" s="87"/>
      <c r="G1" s="85"/>
    </row>
    <row r="3" spans="1:7" ht="28.5">
      <c r="A3" s="102" t="str">
        <f>'Рейтинг Свод'!A3:A3</f>
        <v>№ п/п</v>
      </c>
      <c r="B3" s="102" t="str">
        <f>'Рейтинг Свод'!B3:B3</f>
        <v>Наименование учреждения</v>
      </c>
      <c r="C3" s="103" t="str">
        <f>'Методика оценки'!A6</f>
        <v>К1</v>
      </c>
    </row>
    <row r="4" spans="1:7" ht="30">
      <c r="A4" s="90">
        <v>1</v>
      </c>
      <c r="B4" s="90" t="str">
        <f>'ИД Свод'!$J$3</f>
        <v>МБДОУ «Детский сад «Теремок» с. Мескеты»</v>
      </c>
      <c r="C4" s="118">
        <f>SUM('Рейтинг Свод'!K$7:K$18)</f>
        <v>15</v>
      </c>
    </row>
    <row r="5" spans="1:7" ht="30">
      <c r="A5" s="90">
        <v>2</v>
      </c>
      <c r="B5" s="90" t="str">
        <f>'ИД Свод'!$K$3</f>
        <v>МБДОУ «Детский сад «Малышка» с. Энгеной»</v>
      </c>
      <c r="C5" s="118">
        <f>SUM('Рейтинг Свод'!L$7:L$18)</f>
        <v>25</v>
      </c>
    </row>
    <row r="6" spans="1:7" ht="30">
      <c r="A6" s="90">
        <v>3</v>
      </c>
      <c r="B6" s="90" t="str">
        <f>'ИД Свод'!$G$3</f>
        <v>МБДОУ «Детский сад «Ласточки» с. Галайты»</v>
      </c>
      <c r="C6" s="118">
        <f>SUM('Рейтинг Свод'!H$7:H$18)</f>
        <v>45</v>
      </c>
    </row>
    <row r="7" spans="1:7" ht="45">
      <c r="A7" s="90">
        <v>4</v>
      </c>
      <c r="B7" s="90" t="str">
        <f>'ИД Свод'!$E$3</f>
        <v>МБДОУ «Детский сад № 2 «Солнышко» с. Ножай-Юрт»</v>
      </c>
      <c r="C7" s="118">
        <f>SUM('Рейтинг Свод'!F$7:F$18)</f>
        <v>49</v>
      </c>
    </row>
    <row r="8" spans="1:7" ht="30">
      <c r="A8" s="90">
        <v>5</v>
      </c>
      <c r="B8" s="90" t="str">
        <f>'ИД Свод'!$I$3</f>
        <v>МБДОУ «Детский сад «Солнышко» с. Саясан»</v>
      </c>
      <c r="C8" s="118">
        <f>SUM('Рейтинг Свод'!J$7:J$18)</f>
        <v>50</v>
      </c>
    </row>
    <row r="9" spans="1:7" ht="30">
      <c r="A9" s="90">
        <v>6</v>
      </c>
      <c r="B9" s="90" t="str">
        <f>'ИД Свод'!$F$3</f>
        <v>МБДОУ «Детский сад с. Аллерой»</v>
      </c>
      <c r="C9" s="118">
        <f>SUM('Рейтинг Свод'!G$7:G$18)</f>
        <v>56.5</v>
      </c>
    </row>
    <row r="10" spans="1:7" ht="30">
      <c r="A10" s="90">
        <v>7</v>
      </c>
      <c r="B10" s="90" t="str">
        <f>'ИД Свод'!$H$3</f>
        <v>МБДОУ «Детский сад с. Зандак»</v>
      </c>
      <c r="C10" s="118">
        <f>SUM('Рейтинг Свод'!I$7:I$18)</f>
        <v>60</v>
      </c>
    </row>
    <row r="11" spans="1:7" ht="45">
      <c r="A11" s="90">
        <v>8</v>
      </c>
      <c r="B11" s="90" t="str">
        <f>'ИД Свод'!$D$3</f>
        <v>МБДОУ «Детский сад № 1 «Ангелочки» с. Ножай-Юрт»</v>
      </c>
      <c r="C11" s="118">
        <f>SUM('Рейтинг Свод'!E$7:E$18)</f>
        <v>65</v>
      </c>
    </row>
  </sheetData>
  <sortState ref="B4:C11">
    <sortCondition ref="C4:C11"/>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tabColor theme="5" tint="-0.249977111117893"/>
  </sheetPr>
  <dimension ref="A1:C11"/>
  <sheetViews>
    <sheetView workbookViewId="0">
      <selection activeCell="N29" sqref="N29"/>
    </sheetView>
  </sheetViews>
  <sheetFormatPr defaultRowHeight="15"/>
  <cols>
    <col min="1" max="1" width="4.28515625" style="158" customWidth="1"/>
    <col min="2" max="2" width="26.7109375" style="104" customWidth="1"/>
    <col min="3" max="3" width="9.140625" style="105"/>
  </cols>
  <sheetData>
    <row r="1" spans="1:3" ht="15.75">
      <c r="A1" s="101" t="s">
        <v>718</v>
      </c>
    </row>
    <row r="3" spans="1:3" ht="28.5">
      <c r="A3" s="102" t="str">
        <f>'Рейтинг Свод'!A3:A3</f>
        <v>№ п/п</v>
      </c>
      <c r="B3" s="102" t="str">
        <f>'Рейтинг Свод'!B3:B3</f>
        <v>Наименование учреждения</v>
      </c>
      <c r="C3" s="103" t="s">
        <v>763</v>
      </c>
    </row>
    <row r="4" spans="1:3" ht="30">
      <c r="A4" s="90">
        <v>1</v>
      </c>
      <c r="B4" s="90" t="str">
        <f>'ИД Свод'!$J$3</f>
        <v>МБДОУ «Детский сад «Теремок» с. Мескеты»</v>
      </c>
      <c r="C4" s="118">
        <f>SUM('Рейтинг Свод'!K$20:K$24)</f>
        <v>60</v>
      </c>
    </row>
    <row r="5" spans="1:3" ht="30">
      <c r="A5" s="90">
        <v>2</v>
      </c>
      <c r="B5" s="90" t="str">
        <f>'ИД Свод'!$H$3</f>
        <v>МБДОУ «Детский сад с. Зандак»</v>
      </c>
      <c r="C5" s="118">
        <f>SUM('Рейтинг Свод'!I$20:I$24)</f>
        <v>90</v>
      </c>
    </row>
    <row r="6" spans="1:3" ht="45">
      <c r="A6" s="90">
        <v>3</v>
      </c>
      <c r="B6" s="90" t="str">
        <f>'ИД Свод'!$D$3</f>
        <v>МБДОУ «Детский сад № 1 «Ангелочки» с. Ножай-Юрт»</v>
      </c>
      <c r="C6" s="118">
        <f>SUM('Рейтинг Свод'!E$20:E$24)</f>
        <v>100</v>
      </c>
    </row>
    <row r="7" spans="1:3" ht="45">
      <c r="A7" s="90">
        <v>4</v>
      </c>
      <c r="B7" s="90" t="str">
        <f>'ИД Свод'!$E$3</f>
        <v>МБДОУ «Детский сад № 2 «Солнышко» с. Ножай-Юрт»</v>
      </c>
      <c r="C7" s="118">
        <f>SUM('Рейтинг Свод'!F$20:F$24)</f>
        <v>100</v>
      </c>
    </row>
    <row r="8" spans="1:3" ht="30">
      <c r="A8" s="90">
        <v>5</v>
      </c>
      <c r="B8" s="90" t="str">
        <f>'ИД Свод'!$F$3</f>
        <v>МБДОУ «Детский сад с. Аллерой»</v>
      </c>
      <c r="C8" s="118">
        <f>SUM('Рейтинг Свод'!G$20:G$24)</f>
        <v>100</v>
      </c>
    </row>
    <row r="9" spans="1:3" ht="30">
      <c r="A9" s="90">
        <v>6</v>
      </c>
      <c r="B9" s="90" t="str">
        <f>'ИД Свод'!$G$3</f>
        <v>МБДОУ «Детский сад «Ласточки» с. Галайты»</v>
      </c>
      <c r="C9" s="118">
        <f>SUM('Рейтинг Свод'!H$20:H$24)</f>
        <v>100</v>
      </c>
    </row>
    <row r="10" spans="1:3" ht="30">
      <c r="A10" s="90">
        <v>7</v>
      </c>
      <c r="B10" s="90" t="str">
        <f>'ИД Свод'!$I$3</f>
        <v>МБДОУ «Детский сад «Солнышко» с. Саясан»</v>
      </c>
      <c r="C10" s="118">
        <f>SUM('Рейтинг Свод'!J$20:J$24)</f>
        <v>100</v>
      </c>
    </row>
    <row r="11" spans="1:3" ht="30">
      <c r="A11" s="90">
        <v>8</v>
      </c>
      <c r="B11" s="90" t="str">
        <f>'ИД Свод'!$K$3</f>
        <v>МБДОУ «Детский сад «Малышка» с. Энгеной»</v>
      </c>
      <c r="C11" s="118">
        <f>SUM('Рейтинг Свод'!L$20:L$24)</f>
        <v>100</v>
      </c>
    </row>
  </sheetData>
  <sortState ref="B4:C11">
    <sortCondition ref="C4:C11"/>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tabColor theme="5" tint="-0.249977111117893"/>
  </sheetPr>
  <dimension ref="A1:C11"/>
  <sheetViews>
    <sheetView workbookViewId="0">
      <selection activeCell="N29" sqref="N29"/>
    </sheetView>
  </sheetViews>
  <sheetFormatPr defaultRowHeight="15"/>
  <cols>
    <col min="1" max="1" width="4.28515625" style="158" customWidth="1"/>
    <col min="2" max="2" width="26.7109375" style="104" customWidth="1"/>
    <col min="3" max="3" width="9.140625" style="105"/>
  </cols>
  <sheetData>
    <row r="1" spans="1:3" s="104" customFormat="1" ht="15.75">
      <c r="A1" s="101" t="s">
        <v>719</v>
      </c>
      <c r="C1" s="105"/>
    </row>
    <row r="3" spans="1:3" ht="28.5">
      <c r="A3" s="102" t="str">
        <f>'Рейтинг Свод'!A3:A3</f>
        <v>№ п/п</v>
      </c>
      <c r="B3" s="102" t="str">
        <f>'Рейтинг Свод'!B3:B3</f>
        <v>Наименование учреждения</v>
      </c>
      <c r="C3" s="103" t="s">
        <v>762</v>
      </c>
    </row>
    <row r="4" spans="1:3" ht="45">
      <c r="A4" s="90">
        <v>1</v>
      </c>
      <c r="B4" s="90" t="str">
        <f>'ИД Свод'!$E$3</f>
        <v>МБДОУ «Детский сад № 2 «Солнышко» с. Ножай-Юрт»</v>
      </c>
      <c r="C4" s="118">
        <f>SUM('Рейтинг Свод'!F$26:F$41)</f>
        <v>32.4</v>
      </c>
    </row>
    <row r="5" spans="1:3" ht="30">
      <c r="A5" s="90">
        <v>2</v>
      </c>
      <c r="B5" s="90" t="str">
        <f>'ИД Свод'!$I$3</f>
        <v>МБДОУ «Детский сад «Солнышко» с. Саясан»</v>
      </c>
      <c r="C5" s="118">
        <f>SUM('Рейтинг Свод'!J$26:J$41)</f>
        <v>33</v>
      </c>
    </row>
    <row r="6" spans="1:3" ht="45">
      <c r="A6" s="90">
        <v>3</v>
      </c>
      <c r="B6" s="90" t="str">
        <f>'ИД Свод'!$D$3</f>
        <v>МБДОУ «Детский сад № 1 «Ангелочки» с. Ножай-Юрт»</v>
      </c>
      <c r="C6" s="118">
        <f>SUM('Рейтинг Свод'!E$26:E$41)</f>
        <v>39.799999999999997</v>
      </c>
    </row>
    <row r="7" spans="1:3" ht="30">
      <c r="A7" s="90">
        <v>4</v>
      </c>
      <c r="B7" s="90" t="str">
        <f>'ИД Свод'!$K$3</f>
        <v>МБДОУ «Детский сад «Малышка» с. Энгеной»</v>
      </c>
      <c r="C7" s="118">
        <f>SUM('Рейтинг Свод'!L$26:L$41)</f>
        <v>41</v>
      </c>
    </row>
    <row r="8" spans="1:3" ht="30">
      <c r="A8" s="90">
        <v>5</v>
      </c>
      <c r="B8" s="90" t="str">
        <f>'ИД Свод'!$F$3</f>
        <v>МБДОУ «Детский сад с. Аллерой»</v>
      </c>
      <c r="C8" s="118">
        <f>SUM('Рейтинг Свод'!G$26:G$41)</f>
        <v>44</v>
      </c>
    </row>
    <row r="9" spans="1:3" ht="30">
      <c r="A9" s="90">
        <v>6</v>
      </c>
      <c r="B9" s="90" t="str">
        <f>'ИД Свод'!$H$3</f>
        <v>МБДОУ «Детский сад с. Зандак»</v>
      </c>
      <c r="C9" s="118">
        <f>SUM('Рейтинг Свод'!I$26:I$41)</f>
        <v>45</v>
      </c>
    </row>
    <row r="10" spans="1:3" ht="30">
      <c r="A10" s="90">
        <v>7</v>
      </c>
      <c r="B10" s="90" t="str">
        <f>'ИД Свод'!$J$3</f>
        <v>МБДОУ «Детский сад «Теремок» с. Мескеты»</v>
      </c>
      <c r="C10" s="118">
        <f>SUM('Рейтинг Свод'!K$26:K$41)</f>
        <v>49</v>
      </c>
    </row>
    <row r="11" spans="1:3" ht="30">
      <c r="A11" s="90">
        <v>8</v>
      </c>
      <c r="B11" s="90" t="str">
        <f>'ИД Свод'!$G$3</f>
        <v>МБДОУ «Детский сад «Ласточки» с. Галайты»</v>
      </c>
      <c r="C11" s="118">
        <f>SUM('Рейтинг Свод'!H$26:H$41)</f>
        <v>61.4</v>
      </c>
    </row>
  </sheetData>
  <sortState ref="B4:C11">
    <sortCondition ref="C4:C11"/>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ИИД (Отч.)</vt:lpstr>
      <vt:lpstr>Методика оценки</vt:lpstr>
      <vt:lpstr>Рейтинг Свод (Отч.)</vt:lpstr>
      <vt:lpstr>Лепест. диаграмм. (отч.)</vt:lpstr>
      <vt:lpstr>Гист. с накопл. (отч.)</vt:lpstr>
      <vt:lpstr>Рейтинг Свод</vt:lpstr>
      <vt:lpstr>К1</vt:lpstr>
      <vt:lpstr>К2</vt:lpstr>
      <vt:lpstr>К3</vt:lpstr>
      <vt:lpstr>К4</vt:lpstr>
      <vt:lpstr>К5</vt:lpstr>
      <vt:lpstr>К6</vt:lpstr>
      <vt:lpstr>К7</vt:lpstr>
      <vt:lpstr>ИД Свод</vt:lpstr>
      <vt:lpstr>Анализ данных (колич.)</vt:lpstr>
      <vt:lpstr>Анализ данных (колич.) (2)</vt:lpstr>
      <vt:lpstr>Анализ данных (кач.)</vt:lpstr>
      <vt:lpstr>Анализ данных (кач.)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2015-11-18T13:17:05Z</dcterms:modified>
</cp:coreProperties>
</file>